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personnel\com\"/>
    </mc:Choice>
  </mc:AlternateContent>
  <bookViews>
    <workbookView xWindow="0" yWindow="0" windowWidth="23970" windowHeight="9600" firstSheet="4" activeTab="5"/>
  </bookViews>
  <sheets>
    <sheet name="ตอนที่ 1" sheetId="12" r:id="rId1"/>
    <sheet name="ตอนที่ 2" sheetId="13" r:id="rId2"/>
    <sheet name="ตอนที่ 3 ข้อมูลปฏิบัติงาน (2)" sheetId="23" r:id="rId3"/>
    <sheet name="ตอน 4 com5คนประธาน+กรรมการ" sheetId="11" r:id="rId4"/>
    <sheet name="ตอน 4 com4คนประธาน+กรรมการ" sheetId="21" r:id="rId5"/>
    <sheet name="ตอน 4 com3คนประธาน+กรรมการ" sheetId="22" r:id="rId6"/>
    <sheet name="ตอนที่ 5สูตรปม ปรับแถว" sheetId="24" r:id="rId7"/>
    <sheet name="ตอน 5 ตัวอย่าง 1 ปรับแถว" sheetId="25" r:id="rId8"/>
    <sheet name="ตอน 5 ตัวอย่าง 2 ปรับแถว" sheetId="26" r:id="rId9"/>
    <sheet name=" ตอนที่ 5 ตัวอย่าง 3 ปรับแถว" sheetId="8" r:id="rId10"/>
    <sheet name="ตอน 5 ตัวอย่าง5 ปรับแถว (2)" sheetId="28" r:id="rId11"/>
    <sheet name="ตอน 5 ตัวอย่าง 6 ปรับแถว" sheetId="27" r:id="rId12"/>
    <sheet name="Sheet13" sheetId="14" r:id="rId13"/>
    <sheet name="Sheet14" sheetId="15" r:id="rId14"/>
    <sheet name="Sheet15" sheetId="16" r:id="rId15"/>
    <sheet name="Sheet16" sheetId="17" r:id="rId16"/>
    <sheet name="Sheet17" sheetId="18" r:id="rId17"/>
    <sheet name="Sheet6" sheetId="29" r:id="rId18"/>
    <sheet name="Sheet18" sheetId="19" r:id="rId19"/>
    <sheet name="Sheet19" sheetId="20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22" l="1"/>
  <c r="E53" i="22"/>
  <c r="D53" i="22"/>
  <c r="C53" i="22"/>
  <c r="B53" i="22"/>
  <c r="F51" i="22"/>
  <c r="E51" i="22"/>
  <c r="D51" i="22"/>
  <c r="C51" i="22"/>
  <c r="B51" i="22"/>
  <c r="F50" i="22"/>
  <c r="E50" i="22"/>
  <c r="D50" i="22"/>
  <c r="C50" i="22"/>
  <c r="B50" i="22"/>
  <c r="F49" i="22"/>
  <c r="E49" i="22"/>
  <c r="D49" i="22"/>
  <c r="C49" i="22"/>
  <c r="B49" i="22"/>
  <c r="F47" i="22"/>
  <c r="E47" i="22"/>
  <c r="D47" i="22"/>
  <c r="C47" i="22"/>
  <c r="B47" i="22"/>
  <c r="F46" i="22"/>
  <c r="E46" i="22"/>
  <c r="D46" i="22"/>
  <c r="C46" i="22"/>
  <c r="B46" i="22"/>
  <c r="F45" i="22"/>
  <c r="E45" i="22"/>
  <c r="D45" i="22"/>
  <c r="C45" i="22"/>
  <c r="B45" i="22"/>
  <c r="F44" i="22"/>
  <c r="E44" i="22"/>
  <c r="D44" i="22"/>
  <c r="C44" i="22"/>
  <c r="B44" i="22"/>
  <c r="F43" i="22"/>
  <c r="E43" i="22"/>
  <c r="D43" i="22"/>
  <c r="C43" i="22"/>
  <c r="B43" i="22"/>
  <c r="H17" i="22"/>
  <c r="J17" i="22" s="1"/>
  <c r="I53" i="22" s="1"/>
  <c r="G17" i="22"/>
  <c r="F17" i="22"/>
  <c r="E17" i="22"/>
  <c r="G15" i="22"/>
  <c r="F15" i="22"/>
  <c r="E15" i="22"/>
  <c r="H15" i="22" s="1"/>
  <c r="H14" i="22"/>
  <c r="J14" i="22" s="1"/>
  <c r="I50" i="22" s="1"/>
  <c r="G14" i="22"/>
  <c r="F14" i="22"/>
  <c r="E14" i="22"/>
  <c r="G13" i="22"/>
  <c r="F13" i="22"/>
  <c r="E13" i="22"/>
  <c r="H13" i="22" s="1"/>
  <c r="H11" i="22"/>
  <c r="G47" i="22" s="1"/>
  <c r="G11" i="22"/>
  <c r="F11" i="22"/>
  <c r="E11" i="22"/>
  <c r="G10" i="22"/>
  <c r="F10" i="22"/>
  <c r="E10" i="22"/>
  <c r="H10" i="22" s="1"/>
  <c r="H9" i="22"/>
  <c r="J9" i="22" s="1"/>
  <c r="I45" i="22" s="1"/>
  <c r="G9" i="22"/>
  <c r="F9" i="22"/>
  <c r="E9" i="22"/>
  <c r="G8" i="22"/>
  <c r="F8" i="22"/>
  <c r="E8" i="22"/>
  <c r="H8" i="22" s="1"/>
  <c r="H7" i="22"/>
  <c r="J7" i="22" s="1"/>
  <c r="I43" i="22" s="1"/>
  <c r="G7" i="22"/>
  <c r="F7" i="22"/>
  <c r="E7" i="22"/>
  <c r="F44" i="21"/>
  <c r="E44" i="21"/>
  <c r="D44" i="21"/>
  <c r="C44" i="21"/>
  <c r="B44" i="21"/>
  <c r="F42" i="21"/>
  <c r="E42" i="21"/>
  <c r="D42" i="21"/>
  <c r="C42" i="21"/>
  <c r="B42" i="21"/>
  <c r="F41" i="21"/>
  <c r="E41" i="21"/>
  <c r="D41" i="21"/>
  <c r="C41" i="21"/>
  <c r="B41" i="21"/>
  <c r="F40" i="21"/>
  <c r="E40" i="21"/>
  <c r="D40" i="21"/>
  <c r="C40" i="21"/>
  <c r="B40" i="21"/>
  <c r="F38" i="21"/>
  <c r="E38" i="21"/>
  <c r="D38" i="21"/>
  <c r="C38" i="21"/>
  <c r="B38" i="21"/>
  <c r="F37" i="21"/>
  <c r="E37" i="21"/>
  <c r="D37" i="21"/>
  <c r="C37" i="21"/>
  <c r="B37" i="21"/>
  <c r="F36" i="21"/>
  <c r="E36" i="21"/>
  <c r="D36" i="21"/>
  <c r="C36" i="21"/>
  <c r="B36" i="21"/>
  <c r="F35" i="21"/>
  <c r="E35" i="21"/>
  <c r="D35" i="21"/>
  <c r="C35" i="21"/>
  <c r="B35" i="21"/>
  <c r="F34" i="21"/>
  <c r="E34" i="21"/>
  <c r="D34" i="21"/>
  <c r="C34" i="21"/>
  <c r="B34" i="21"/>
  <c r="I17" i="21"/>
  <c r="H17" i="21"/>
  <c r="G17" i="21"/>
  <c r="F17" i="21"/>
  <c r="J17" i="21" s="1"/>
  <c r="I15" i="21"/>
  <c r="H15" i="21"/>
  <c r="G15" i="21"/>
  <c r="F15" i="21"/>
  <c r="J15" i="21" s="1"/>
  <c r="I14" i="21"/>
  <c r="H14" i="21"/>
  <c r="G14" i="21"/>
  <c r="F14" i="21"/>
  <c r="J14" i="21" s="1"/>
  <c r="I13" i="21"/>
  <c r="H13" i="21"/>
  <c r="G13" i="21"/>
  <c r="F13" i="21"/>
  <c r="J13" i="21" s="1"/>
  <c r="I11" i="21"/>
  <c r="H11" i="21"/>
  <c r="G11" i="21"/>
  <c r="F11" i="21"/>
  <c r="J11" i="21" s="1"/>
  <c r="I10" i="21"/>
  <c r="H10" i="21"/>
  <c r="G10" i="21"/>
  <c r="F10" i="21"/>
  <c r="J10" i="21" s="1"/>
  <c r="I9" i="21"/>
  <c r="H9" i="21"/>
  <c r="G9" i="21"/>
  <c r="F9" i="21"/>
  <c r="J9" i="21" s="1"/>
  <c r="I8" i="21"/>
  <c r="H8" i="21"/>
  <c r="G8" i="21"/>
  <c r="F8" i="21"/>
  <c r="J8" i="21" s="1"/>
  <c r="I7" i="21"/>
  <c r="H7" i="21"/>
  <c r="G7" i="21"/>
  <c r="F7" i="21"/>
  <c r="J7" i="21" s="1"/>
  <c r="F44" i="11"/>
  <c r="E44" i="11"/>
  <c r="D44" i="11"/>
  <c r="C44" i="11"/>
  <c r="B44" i="11"/>
  <c r="F42" i="11"/>
  <c r="E42" i="11"/>
  <c r="D42" i="11"/>
  <c r="C42" i="11"/>
  <c r="B42" i="11"/>
  <c r="F41" i="11"/>
  <c r="E41" i="11"/>
  <c r="D41" i="11"/>
  <c r="C41" i="11"/>
  <c r="B41" i="11"/>
  <c r="F40" i="11"/>
  <c r="E40" i="11"/>
  <c r="D40" i="11"/>
  <c r="C40" i="11"/>
  <c r="B40" i="11"/>
  <c r="F38" i="11"/>
  <c r="E38" i="11"/>
  <c r="D38" i="11"/>
  <c r="C38" i="11"/>
  <c r="B38" i="11"/>
  <c r="F37" i="11"/>
  <c r="E37" i="11"/>
  <c r="D37" i="11"/>
  <c r="C37" i="11"/>
  <c r="B37" i="11"/>
  <c r="F36" i="11"/>
  <c r="E36" i="11"/>
  <c r="D36" i="11"/>
  <c r="C36" i="11"/>
  <c r="B36" i="11"/>
  <c r="F35" i="11"/>
  <c r="E35" i="11"/>
  <c r="D35" i="11"/>
  <c r="C35" i="11"/>
  <c r="B35" i="11"/>
  <c r="F34" i="11"/>
  <c r="E34" i="11"/>
  <c r="D34" i="11"/>
  <c r="C34" i="11"/>
  <c r="B34" i="11"/>
  <c r="K17" i="11"/>
  <c r="J17" i="11"/>
  <c r="I17" i="11"/>
  <c r="H17" i="11"/>
  <c r="G17" i="11"/>
  <c r="L17" i="11" s="1"/>
  <c r="K15" i="11"/>
  <c r="J15" i="11"/>
  <c r="I15" i="11"/>
  <c r="H15" i="11"/>
  <c r="G15" i="11"/>
  <c r="L15" i="11" s="1"/>
  <c r="K14" i="11"/>
  <c r="J14" i="11"/>
  <c r="I14" i="11"/>
  <c r="H14" i="11"/>
  <c r="G14" i="11"/>
  <c r="L14" i="11" s="1"/>
  <c r="K13" i="11"/>
  <c r="J13" i="11"/>
  <c r="I13" i="11"/>
  <c r="H13" i="11"/>
  <c r="G13" i="11"/>
  <c r="L13" i="11" s="1"/>
  <c r="K11" i="11"/>
  <c r="J11" i="11"/>
  <c r="I11" i="11"/>
  <c r="H11" i="11"/>
  <c r="G11" i="11"/>
  <c r="L11" i="11" s="1"/>
  <c r="K10" i="11"/>
  <c r="J10" i="11"/>
  <c r="I10" i="11"/>
  <c r="H10" i="11"/>
  <c r="G10" i="11"/>
  <c r="L10" i="11" s="1"/>
  <c r="K9" i="11"/>
  <c r="J9" i="11"/>
  <c r="I9" i="11"/>
  <c r="H9" i="11"/>
  <c r="G9" i="11"/>
  <c r="L9" i="11" s="1"/>
  <c r="K8" i="11"/>
  <c r="J8" i="11"/>
  <c r="I8" i="11"/>
  <c r="H8" i="11"/>
  <c r="G8" i="11"/>
  <c r="L8" i="11" s="1"/>
  <c r="K7" i="11"/>
  <c r="J7" i="11"/>
  <c r="I7" i="11"/>
  <c r="H7" i="11"/>
  <c r="G7" i="11"/>
  <c r="L7" i="11" s="1"/>
  <c r="I15" i="22" l="1"/>
  <c r="H51" i="22" s="1"/>
  <c r="G51" i="22"/>
  <c r="J15" i="22"/>
  <c r="I51" i="22" s="1"/>
  <c r="I13" i="22"/>
  <c r="H49" i="22" s="1"/>
  <c r="G49" i="22"/>
  <c r="J13" i="22"/>
  <c r="I49" i="22" s="1"/>
  <c r="I10" i="22"/>
  <c r="H46" i="22" s="1"/>
  <c r="G46" i="22"/>
  <c r="J10" i="22"/>
  <c r="I46" i="22" s="1"/>
  <c r="I8" i="22"/>
  <c r="H44" i="22" s="1"/>
  <c r="G44" i="22"/>
  <c r="J8" i="22"/>
  <c r="I44" i="22" s="1"/>
  <c r="G45" i="22"/>
  <c r="G53" i="22"/>
  <c r="I7" i="22"/>
  <c r="H43" i="22" s="1"/>
  <c r="I9" i="22"/>
  <c r="H45" i="22" s="1"/>
  <c r="I11" i="22"/>
  <c r="H47" i="22" s="1"/>
  <c r="I14" i="22"/>
  <c r="H50" i="22" s="1"/>
  <c r="I17" i="22"/>
  <c r="H53" i="22" s="1"/>
  <c r="G43" i="22"/>
  <c r="G50" i="22"/>
  <c r="J11" i="22"/>
  <c r="I47" i="22" s="1"/>
  <c r="L7" i="21"/>
  <c r="I34" i="21" s="1"/>
  <c r="G34" i="21"/>
  <c r="K7" i="21"/>
  <c r="H34" i="21" s="1"/>
  <c r="L8" i="21"/>
  <c r="I35" i="21" s="1"/>
  <c r="G35" i="21"/>
  <c r="K8" i="21"/>
  <c r="H35" i="21" s="1"/>
  <c r="K9" i="21"/>
  <c r="H36" i="21" s="1"/>
  <c r="L9" i="21"/>
  <c r="I36" i="21" s="1"/>
  <c r="G36" i="21"/>
  <c r="L10" i="21"/>
  <c r="I37" i="21" s="1"/>
  <c r="K10" i="21"/>
  <c r="H37" i="21" s="1"/>
  <c r="G37" i="21"/>
  <c r="G38" i="21"/>
  <c r="L11" i="21"/>
  <c r="I38" i="21" s="1"/>
  <c r="K11" i="21"/>
  <c r="H38" i="21" s="1"/>
  <c r="G40" i="21"/>
  <c r="K13" i="21"/>
  <c r="H40" i="21" s="1"/>
  <c r="L13" i="21"/>
  <c r="I40" i="21" s="1"/>
  <c r="K14" i="21"/>
  <c r="H41" i="21" s="1"/>
  <c r="G41" i="21"/>
  <c r="L14" i="21"/>
  <c r="I41" i="21" s="1"/>
  <c r="L15" i="21"/>
  <c r="I42" i="21" s="1"/>
  <c r="K15" i="21"/>
  <c r="H42" i="21" s="1"/>
  <c r="G42" i="21"/>
  <c r="L17" i="21"/>
  <c r="I44" i="21" s="1"/>
  <c r="K17" i="21"/>
  <c r="H44" i="21" s="1"/>
  <c r="G44" i="21"/>
  <c r="N9" i="11"/>
  <c r="I36" i="11" s="1"/>
  <c r="M9" i="11"/>
  <c r="H36" i="11" s="1"/>
  <c r="G36" i="11"/>
  <c r="N14" i="11"/>
  <c r="I41" i="11" s="1"/>
  <c r="M14" i="11"/>
  <c r="H41" i="11" s="1"/>
  <c r="G41" i="11"/>
  <c r="N10" i="11"/>
  <c r="I37" i="11" s="1"/>
  <c r="M10" i="11"/>
  <c r="H37" i="11" s="1"/>
  <c r="G37" i="11"/>
  <c r="N11" i="11"/>
  <c r="I38" i="11" s="1"/>
  <c r="M11" i="11"/>
  <c r="H38" i="11" s="1"/>
  <c r="G38" i="11"/>
  <c r="N17" i="11"/>
  <c r="I44" i="11" s="1"/>
  <c r="M17" i="11"/>
  <c r="H44" i="11" s="1"/>
  <c r="G44" i="11"/>
  <c r="N15" i="11"/>
  <c r="I42" i="11" s="1"/>
  <c r="M15" i="11"/>
  <c r="H42" i="11" s="1"/>
  <c r="G42" i="11"/>
  <c r="N7" i="11"/>
  <c r="I34" i="11" s="1"/>
  <c r="M7" i="11"/>
  <c r="H34" i="11" s="1"/>
  <c r="F46" i="11" s="1"/>
  <c r="G34" i="11"/>
  <c r="N8" i="11"/>
  <c r="I35" i="11" s="1"/>
  <c r="M8" i="11"/>
  <c r="H35" i="11" s="1"/>
  <c r="G35" i="11"/>
  <c r="N13" i="11"/>
  <c r="I40" i="11" s="1"/>
  <c r="M13" i="11"/>
  <c r="H40" i="11" s="1"/>
  <c r="G40" i="11"/>
  <c r="F55" i="22" l="1"/>
  <c r="F46" i="21"/>
  <c r="F19" i="28" l="1"/>
  <c r="F14" i="28"/>
  <c r="D14" i="28"/>
  <c r="D13" i="28"/>
  <c r="F13" i="28" s="1"/>
  <c r="F10" i="28"/>
  <c r="B15" i="28" s="1"/>
  <c r="B16" i="28" s="1"/>
  <c r="E10" i="28"/>
  <c r="D10" i="28"/>
  <c r="E7" i="28"/>
  <c r="F7" i="28" s="1"/>
  <c r="D7" i="28"/>
  <c r="B15" i="27"/>
  <c r="B16" i="27" s="1"/>
  <c r="B22" i="27" s="1"/>
  <c r="F19" i="27"/>
  <c r="D14" i="27"/>
  <c r="F14" i="27" s="1"/>
  <c r="D13" i="27"/>
  <c r="F13" i="27" s="1"/>
  <c r="E10" i="27"/>
  <c r="F10" i="27" s="1"/>
  <c r="D10" i="27"/>
  <c r="E7" i="27"/>
  <c r="D7" i="27"/>
  <c r="F7" i="27" s="1"/>
  <c r="C19" i="26"/>
  <c r="D14" i="26"/>
  <c r="F14" i="26" s="1"/>
  <c r="F13" i="26"/>
  <c r="D13" i="26"/>
  <c r="E10" i="26"/>
  <c r="F10" i="26" s="1"/>
  <c r="D10" i="26"/>
  <c r="E7" i="26"/>
  <c r="D7" i="26"/>
  <c r="F7" i="26" s="1"/>
  <c r="B15" i="25"/>
  <c r="C19" i="25"/>
  <c r="D14" i="25"/>
  <c r="F14" i="25" s="1"/>
  <c r="F13" i="25"/>
  <c r="D13" i="25"/>
  <c r="E10" i="25"/>
  <c r="F10" i="25" s="1"/>
  <c r="D10" i="25"/>
  <c r="E7" i="25"/>
  <c r="D7" i="25"/>
  <c r="F7" i="25" s="1"/>
  <c r="B16" i="25" s="1"/>
  <c r="B22" i="25" s="1"/>
  <c r="B23" i="25" s="1"/>
  <c r="B25" i="25" s="1"/>
  <c r="C21" i="24"/>
  <c r="B21" i="24"/>
  <c r="D15" i="24"/>
  <c r="F15" i="24" s="1"/>
  <c r="F12" i="24"/>
  <c r="F17" i="24" s="1"/>
  <c r="C18" i="24" s="1"/>
  <c r="B26" i="24" s="1"/>
  <c r="D12" i="24"/>
  <c r="D9" i="24"/>
  <c r="F9" i="24" s="1"/>
  <c r="F6" i="24"/>
  <c r="D6" i="24"/>
  <c r="B16" i="26" l="1"/>
  <c r="B15" i="26"/>
  <c r="B22" i="28"/>
  <c r="B23" i="28" s="1"/>
  <c r="B25" i="28" s="1"/>
  <c r="B23" i="27"/>
  <c r="B25" i="27" s="1"/>
  <c r="B22" i="26"/>
  <c r="B23" i="26" s="1"/>
  <c r="B25" i="26" s="1"/>
  <c r="B27" i="24"/>
  <c r="F19" i="8"/>
  <c r="D14" i="8"/>
  <c r="F14" i="8" s="1"/>
  <c r="D13" i="8"/>
  <c r="F13" i="8" s="1"/>
  <c r="E10" i="8"/>
  <c r="D10" i="8"/>
  <c r="E7" i="8"/>
  <c r="D7" i="8"/>
  <c r="F7" i="8" s="1"/>
  <c r="F10" i="8" l="1"/>
  <c r="B15" i="8" s="1"/>
  <c r="B16" i="8" l="1"/>
  <c r="B22" i="8" s="1"/>
  <c r="B23" i="8" s="1"/>
  <c r="B25" i="8" s="1"/>
</calcChain>
</file>

<file path=xl/sharedStrings.xml><?xml version="1.0" encoding="utf-8"?>
<sst xmlns="http://schemas.openxmlformats.org/spreadsheetml/2006/main" count="691" uniqueCount="308">
  <si>
    <t>ชื่อ</t>
  </si>
  <si>
    <t>ตำแหน่ง</t>
  </si>
  <si>
    <t xml:space="preserve">Track </t>
  </si>
  <si>
    <t>ภาระงาน</t>
  </si>
  <si>
    <t>สัดส่วน</t>
  </si>
  <si>
    <t>LU ตามข้อตกลง (เต็มปี)</t>
  </si>
  <si>
    <t>LU ที่ปฏิบัติได้จริง</t>
  </si>
  <si>
    <t>คะแนน</t>
  </si>
  <si>
    <t>1.1 ภาระงานสอน</t>
  </si>
  <si>
    <t>1.2 นวัตกรรมการเรียนรู้</t>
  </si>
  <si>
    <t>1. สอน</t>
  </si>
  <si>
    <t>2. วิจัยและผลงานวิชาการ</t>
  </si>
  <si>
    <t>2.1 ภาระงานวิจัย</t>
  </si>
  <si>
    <t>2.2 ผลงานทางวิชาการ</t>
  </si>
  <si>
    <t>3. บริการวิชาการ</t>
  </si>
  <si>
    <t>4. ภาระงานอื่นๆ</t>
  </si>
  <si>
    <t>ระยะเวลาปฏิบัติงาน (เกิน 15 วันนับเป็น 1 เดือน)</t>
  </si>
  <si>
    <t>เดือน</t>
  </si>
  <si>
    <t>LU ตามข้อกลงตามสัดส่วนเวลาปฏิบัติงาน</t>
  </si>
  <si>
    <t>LU ตามข้อตกลงตามสัดส่วนเวลาปฏิบัติงาน</t>
  </si>
  <si>
    <t>อาจารย์ 1</t>
  </si>
  <si>
    <t>อาจารย์</t>
  </si>
  <si>
    <t>เน้นสอน</t>
  </si>
  <si>
    <t>1 รายการ</t>
  </si>
  <si>
    <t>อาจารย์ 2</t>
  </si>
  <si>
    <t>ผู้ช่วยศาสตราจารย์</t>
  </si>
  <si>
    <t>3 รายการ</t>
  </si>
  <si>
    <t>อาจารย์ 3</t>
  </si>
  <si>
    <t>รองศาสตราจารย์</t>
  </si>
  <si>
    <t>ไม่มี</t>
  </si>
  <si>
    <t>ระดับดีมากไม่มีผลงาน</t>
  </si>
  <si>
    <r>
      <t xml:space="preserve">สรุป ผลการปฏิบัติงาน 90.14684474 และไม่มีผลงานทางวิชาการ ผลการประเมินอยู่ในระดับ </t>
    </r>
    <r>
      <rPr>
        <sz val="11"/>
        <color rgb="FFFF0000"/>
        <rFont val="Tahoma"/>
        <family val="2"/>
        <scheme val="minor"/>
      </rPr>
      <t>ดีมาก</t>
    </r>
  </si>
  <si>
    <t>อาจารย์ 4</t>
  </si>
  <si>
    <t>หมายเหตุ : ไม่สามารถประเมินกลางปี (ข้อ 6.1) ได้ เนื่องจากกลับมาหลังรอบการประเมิน จึงประเมินคะแนนปลายปีเต็ม 20%</t>
  </si>
  <si>
    <t>เน้นวิจัย</t>
  </si>
  <si>
    <t>อาจารย์ 6</t>
  </si>
  <si>
    <t>2 รายการ</t>
  </si>
  <si>
    <t>ระดับดีมากคะแนนไม่ถึง90</t>
  </si>
  <si>
    <t>3.2  การมีส่วนร่วมงานด้านประกันคุณภาพ/5 ส……………………………………………………………………………………………………………..</t>
  </si>
  <si>
    <t>3.3  ความต้องการพัฒนาตนเอง………………………………………………………………………………………………………………………………</t>
  </si>
  <si>
    <t>3.4  ข้อเสนอแนะสำหรับหน่วยงาน……………………………………………………………………………………………………………………………</t>
  </si>
  <si>
    <t xml:space="preserve">                                                                        การรับรองของผู้รับการประเมิน/ผู้บังคับบัญชาชั้นต้น</t>
  </si>
  <si>
    <r>
      <t xml:space="preserve">                             </t>
    </r>
    <r>
      <rPr>
        <b/>
        <sz val="14"/>
        <color theme="1"/>
        <rFont val="Angsana New"/>
        <family val="1"/>
      </rPr>
      <t>ขอรับรองว่าเป็นความจริง                                                                                                            ขอรับรองว่าข้อความข้างต้นเป็นจริง</t>
    </r>
  </si>
  <si>
    <t xml:space="preserve">          (ลงชื่อ) ………………………………………..ผู้รับการประเมิน                                                       (ลงชื่อ) ………………………………………..ผู้บังคับบัญชาชั้นต้น                                   </t>
  </si>
  <si>
    <t>คะแนนประเมิน</t>
  </si>
  <si>
    <t xml:space="preserve">     3.1.2  การเข้าร่วมประชุมสัมมนา /ประชุมวิชาการ/เมื่อวันที่……………………………………………………………………………………..</t>
  </si>
  <si>
    <t xml:space="preserve">     3.1.3  การทำวิจัยเรื่อง……………………………………………………………………………………………………………………………..</t>
  </si>
  <si>
    <t xml:space="preserve">     3.1.4  การดูงานที่………………………………………………………………………………………………………………………………..</t>
  </si>
  <si>
    <t xml:space="preserve">     3.1.5  การทำงานภายใต้คำแนะนำและการกำกับดูแลเรื่อง………………………………………………………………………………………               </t>
  </si>
  <si>
    <t xml:space="preserve">     3.1.6  การระดมสมองร่วมกันเพื่อพัฒนาระบบการทำงานหัวข้อ…………………………………………………………………………………</t>
  </si>
  <si>
    <t xml:space="preserve">    3.1.7   อื่น ๆ  ………………………………………………………………………………………………………………………………………</t>
  </si>
  <si>
    <t xml:space="preserve">                   (………………………………………..)                                                                                              (…………………………………………)</t>
  </si>
  <si>
    <r>
      <rPr>
        <b/>
        <u/>
        <sz val="11"/>
        <color theme="1"/>
        <rFont val="Tahoma"/>
        <family val="2"/>
        <scheme val="minor"/>
      </rPr>
      <t>ตอนที่ 5</t>
    </r>
    <r>
      <rPr>
        <sz val="11"/>
        <color theme="1"/>
        <rFont val="Tahoma"/>
        <family val="2"/>
        <scheme val="minor"/>
      </rPr>
      <t xml:space="preserve"> การประเมินผลสัมฤทธิ์งานตามข้อตกลงตำแหน่งวิชาการ 80 คะแนน</t>
    </r>
  </si>
  <si>
    <r>
      <t xml:space="preserve">เดือน </t>
    </r>
    <r>
      <rPr>
        <sz val="11"/>
        <color theme="1"/>
        <rFont val="Angsana New"/>
        <family val="1"/>
      </rPr>
      <t>(นับเฉพาะรอบประเมิน)</t>
    </r>
  </si>
  <si>
    <r>
      <t>บุคลากรตำแหน่งวิชาการ</t>
    </r>
    <r>
      <rPr>
        <b/>
        <sz val="16"/>
        <color theme="1"/>
        <rFont val="Cordia New"/>
        <family val="2"/>
      </rPr>
      <t xml:space="preserve">  </t>
    </r>
    <r>
      <rPr>
        <b/>
        <sz val="16"/>
        <color theme="1"/>
        <rFont val="Angsana New"/>
        <family val="1"/>
      </rPr>
      <t>มหาวิทยาลัยสงขลานครินทร์</t>
    </r>
  </si>
  <si>
    <r>
      <t>ตอนที่ 1</t>
    </r>
    <r>
      <rPr>
        <b/>
        <sz val="16"/>
        <color theme="1"/>
        <rFont val="Angsana New"/>
        <family val="1"/>
      </rPr>
      <t xml:space="preserve">    ประวัติส่วนตัว</t>
    </r>
  </si>
  <si>
    <r>
      <t>1.1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Angsana New"/>
        <family val="1"/>
      </rPr>
      <t>ชื่อผู้รับการประเมิน ………………..………………………………คณะ/หน่วยงาน………………………..ภาควิชา…………………...................</t>
    </r>
  </si>
  <si>
    <t>1.2  (1)  รอบประเมินสำหรับข้าราชการตั้งแต่   [   ]    ครั้งที่ 1   วันที่   1 สิงหาคม ……...... ถึงวันที่  31 มกราคม   ................</t>
  </si>
  <si>
    <t>(2) รอบประเมินสำหรับพนักงานมหาวิทยาลัย/พนักงานเงินรายได้ ตั้งแต่   [   ]    วันที่   1 สิงหาคม …  ถึงวันที่  31 กรกฎาคม   ........</t>
  </si>
  <si>
    <t xml:space="preserve">        [  ]   (1)   อายุงานไม่เกิน 5 ปี        </t>
  </si>
  <si>
    <t xml:space="preserve">                     [  ]   (1.1)   กลุ่มทั่วไป   </t>
  </si>
  <si>
    <t xml:space="preserve">                     [  ]   (1.2)   เน้นบริการวิชาชีพสุขภาพ</t>
  </si>
  <si>
    <t xml:space="preserve">        [  ]   (2)   อายุงานมากกว่า 5 ปี      </t>
  </si>
  <si>
    <t xml:space="preserve">                     [  ]   (2.1)   เน้นการสอน   </t>
  </si>
  <si>
    <t xml:space="preserve">                     [  ]   (2.2)   เน้นการวิจัย   </t>
  </si>
  <si>
    <t xml:space="preserve">                     [  ]   (2.3)   เน้นบริการวิชาชีพสุขภาพ   </t>
  </si>
  <si>
    <t xml:space="preserve">1.3   ตำแหน่งวิชาการ       [  ]  อาจารย์                       [  ]  ผู้ช่วยศาสตราจารย์                  [  ]  รองศาสตราจารย์                    [  ]  ศาสตราจารย์   </t>
  </si>
  <si>
    <t xml:space="preserve">1.4   ประเภทภาระงาน     </t>
  </si>
  <si>
    <r>
      <t xml:space="preserve"> </t>
    </r>
    <r>
      <rPr>
        <b/>
        <sz val="13"/>
        <color theme="1"/>
        <rFont val="Angsana New"/>
        <family val="1"/>
      </rPr>
      <t>2.1 ภาระงานตามข้อตกลง  (กรอกเมื่อเริ่มรอบการประเมินในแต่ละครั้ง)</t>
    </r>
  </si>
  <si>
    <r>
      <t>2.2</t>
    </r>
    <r>
      <rPr>
        <b/>
        <sz val="7"/>
        <color theme="1"/>
        <rFont val="Times New Roman"/>
        <family val="1"/>
      </rPr>
      <t xml:space="preserve">      </t>
    </r>
    <r>
      <rPr>
        <b/>
        <sz val="13"/>
        <color theme="1"/>
        <rFont val="Angsana New"/>
        <family val="1"/>
      </rPr>
      <t>การรายงานผลการปฎิบัติงานตามข้อตกลง(กรอกเมื่อสิ้นสุดรอบการประเมิน)</t>
    </r>
  </si>
  <si>
    <t>เป้าหมาย/ผลสัมฤทธิ์</t>
  </si>
  <si>
    <t>ผลการปฏิบัติงาน</t>
  </si>
  <si>
    <t>ผลที่ได้</t>
  </si>
  <si>
    <r>
      <t>ส่วนที่ 1</t>
    </r>
    <r>
      <rPr>
        <b/>
        <sz val="13"/>
        <color theme="1"/>
        <rFont val="Angsana New"/>
        <family val="1"/>
      </rPr>
      <t xml:space="preserve"> ภาระงาน 4 ด้าน</t>
    </r>
    <r>
      <rPr>
        <b/>
        <sz val="13"/>
        <color theme="1"/>
        <rFont val="Cordia New"/>
        <family val="2"/>
      </rPr>
      <t xml:space="preserve"> </t>
    </r>
    <r>
      <rPr>
        <b/>
        <sz val="13"/>
        <color theme="1"/>
        <rFont val="Angsana New"/>
        <family val="1"/>
      </rPr>
      <t>รวม 100</t>
    </r>
    <r>
      <rPr>
        <b/>
        <sz val="13"/>
        <color theme="1"/>
        <rFont val="Cordia New"/>
        <family val="2"/>
      </rPr>
      <t xml:space="preserve">% </t>
    </r>
    <r>
      <rPr>
        <b/>
        <sz val="13"/>
        <color theme="1"/>
        <rFont val="Angsana New"/>
        <family val="1"/>
      </rPr>
      <t>ดังนี้</t>
    </r>
  </si>
  <si>
    <r>
      <t>1. งานสอน                                    .........</t>
    </r>
    <r>
      <rPr>
        <b/>
        <sz val="13"/>
        <color theme="1"/>
        <rFont val="Cordia New"/>
        <family val="2"/>
      </rPr>
      <t>%</t>
    </r>
  </si>
  <si>
    <t xml:space="preserve">1.2 นวัตกรรมการเรียนรู้ </t>
  </si>
  <si>
    <t xml:space="preserve"> ....................................  LU  </t>
  </si>
  <si>
    <t xml:space="preserve"> .....................................ระดับ</t>
  </si>
  <si>
    <t>1. งานสอน</t>
  </si>
  <si>
    <r>
      <t>2.วิจัยและผลงานวิชาการอื่นๆ</t>
    </r>
    <r>
      <rPr>
        <b/>
        <sz val="13"/>
        <color theme="1"/>
        <rFont val="Cordia New"/>
        <family val="2"/>
      </rPr>
      <t xml:space="preserve"> </t>
    </r>
    <r>
      <rPr>
        <b/>
        <sz val="13"/>
        <color theme="1"/>
        <rFont val="Angsana New"/>
        <family val="1"/>
      </rPr>
      <t xml:space="preserve">     </t>
    </r>
    <r>
      <rPr>
        <b/>
        <sz val="13"/>
        <color theme="1"/>
        <rFont val="Cordia New"/>
        <family val="2"/>
      </rPr>
      <t>…….%</t>
    </r>
  </si>
  <si>
    <t>2.1 ภาระงานวิจัยและผลงานอื่น ๆ</t>
  </si>
  <si>
    <t xml:space="preserve">2.2.ผลงานวิชาการ </t>
  </si>
  <si>
    <t>.....................................รายการ</t>
  </si>
  <si>
    <t>2.วิจัยและผลงานวิชาการอื่นๆ</t>
  </si>
  <si>
    <r>
      <t xml:space="preserve">3.บริการวิชาการ                            </t>
    </r>
    <r>
      <rPr>
        <b/>
        <sz val="13"/>
        <color theme="1"/>
        <rFont val="Cordia New"/>
        <family val="2"/>
      </rPr>
      <t>……%</t>
    </r>
  </si>
  <si>
    <t>3.1 ภาระงานบริการวิชาการ</t>
  </si>
  <si>
    <t xml:space="preserve">   ....................................  LU  </t>
  </si>
  <si>
    <t xml:space="preserve">3.บริการวิชาการ </t>
  </si>
  <si>
    <t>4. ภาระงานอื่น ๆ                            …..%</t>
  </si>
  <si>
    <t>4.1 ภาระงานอื่น ๆ</t>
  </si>
  <si>
    <t xml:space="preserve">4. ภาระงานอื่น ๆ </t>
  </si>
  <si>
    <r>
      <t>ส่วนที่ 2</t>
    </r>
    <r>
      <rPr>
        <b/>
        <sz val="13"/>
        <color theme="1"/>
        <rFont val="Angsana New"/>
        <family val="1"/>
      </rPr>
      <t xml:space="preserve"> ภาระงานที่ส่วนงานกำหนด ฯ  ...........</t>
    </r>
    <r>
      <rPr>
        <b/>
        <sz val="13"/>
        <color theme="1"/>
        <rFont val="Cordia New"/>
        <family val="2"/>
      </rPr>
      <t>%</t>
    </r>
  </si>
  <si>
    <r>
      <t>ส่วนที่ 2 ภาระงานที่ส่วนงานกำหนด ฯ ...........</t>
    </r>
    <r>
      <rPr>
        <b/>
        <sz val="13"/>
        <color theme="1"/>
        <rFont val="Cordia New"/>
        <family val="2"/>
      </rPr>
      <t>%</t>
    </r>
  </si>
  <si>
    <r>
      <t>1</t>
    </r>
    <r>
      <rPr>
        <b/>
        <sz val="13"/>
        <color theme="1"/>
        <rFont val="Cordia New"/>
        <family val="2"/>
      </rPr>
      <t xml:space="preserve">. </t>
    </r>
    <r>
      <rPr>
        <b/>
        <sz val="13"/>
        <color theme="1"/>
        <rFont val="Angsana New"/>
        <family val="1"/>
      </rPr>
      <t>ภาระงานที่ส่วนงานกำหนด...............</t>
    </r>
    <r>
      <rPr>
        <b/>
        <sz val="13"/>
        <color theme="1"/>
        <rFont val="Cordia New"/>
        <family val="2"/>
      </rPr>
      <t>%</t>
    </r>
  </si>
  <si>
    <r>
      <t>1.1 ตามประกาศของส่วนงาน ..........</t>
    </r>
    <r>
      <rPr>
        <b/>
        <sz val="13"/>
        <color theme="1"/>
        <rFont val="Cordia New"/>
        <family val="2"/>
      </rPr>
      <t>%</t>
    </r>
  </si>
  <si>
    <r>
      <t xml:space="preserve">1.1.1 </t>
    </r>
    <r>
      <rPr>
        <sz val="13"/>
        <color theme="1"/>
        <rFont val="Angsana New"/>
        <family val="1"/>
      </rPr>
      <t>......................................(ระบุหรือไม่ก็ได้)</t>
    </r>
  </si>
  <si>
    <r>
      <t>2</t>
    </r>
    <r>
      <rPr>
        <b/>
        <sz val="13"/>
        <color theme="1"/>
        <rFont val="Cordia New"/>
        <family val="2"/>
      </rPr>
      <t xml:space="preserve">. </t>
    </r>
    <r>
      <rPr>
        <b/>
        <sz val="13"/>
        <color theme="1"/>
        <rFont val="Angsana New"/>
        <family val="1"/>
      </rPr>
      <t>ภาระงานที่ส่วนงานกำหนด...............</t>
    </r>
    <r>
      <rPr>
        <b/>
        <sz val="13"/>
        <color theme="1"/>
        <rFont val="Cordia New"/>
        <family val="2"/>
      </rPr>
      <t>%</t>
    </r>
  </si>
  <si>
    <r>
      <t>2.1 ตามประกาศของส่วนงาน ..........</t>
    </r>
    <r>
      <rPr>
        <b/>
        <sz val="13"/>
        <color theme="1"/>
        <rFont val="Cordia New"/>
        <family val="2"/>
      </rPr>
      <t>%</t>
    </r>
  </si>
  <si>
    <r>
      <t>2</t>
    </r>
    <r>
      <rPr>
        <sz val="13"/>
        <color theme="1"/>
        <rFont val="Cordia New"/>
        <family val="2"/>
      </rPr>
      <t xml:space="preserve">.1.1 </t>
    </r>
    <r>
      <rPr>
        <sz val="13"/>
        <color theme="1"/>
        <rFont val="Angsana New"/>
        <family val="1"/>
      </rPr>
      <t>......................................(ระบุหรือไม่ก็ได้)</t>
    </r>
  </si>
  <si>
    <t>2.1 ภาระงานตามข้อตกลง  (กรอกเมื่อเริ่มรอบการประเมินในแต่ละครั้ง)</t>
  </si>
  <si>
    <t>2.2 การรายงานผลการปฎิบัติงานตามข้อตกลง(กรอกเมื่อสิ้นสุดรอบการประเมิน)</t>
  </si>
  <si>
    <r>
      <t xml:space="preserve">[  ]   </t>
    </r>
    <r>
      <rPr>
        <sz val="14"/>
        <color theme="1"/>
        <rFont val="Angsana New"/>
        <family val="1"/>
      </rPr>
      <t>(1)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จบปริญญาตรี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วันที่บรรจุ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จ้าง</t>
    </r>
    <r>
      <rPr>
        <sz val="14"/>
        <color theme="1"/>
        <rFont val="Cordia New"/>
        <family val="2"/>
      </rPr>
      <t>)………………………………………..</t>
    </r>
  </si>
  <si>
    <r>
      <t xml:space="preserve">        [ ] </t>
    </r>
    <r>
      <rPr>
        <sz val="14"/>
        <color theme="1"/>
        <rFont val="Angsana New"/>
        <family val="1"/>
      </rPr>
      <t>จะไปเรียนต่อระดับ</t>
    </r>
    <r>
      <rPr>
        <sz val="14"/>
        <color theme="1"/>
        <rFont val="Cordia New"/>
        <family val="2"/>
      </rPr>
      <t>……………………………………………………….</t>
    </r>
  </si>
  <si>
    <r>
      <t xml:space="preserve">        </t>
    </r>
    <r>
      <rPr>
        <sz val="14"/>
        <color theme="1"/>
        <rFont val="Angsana New"/>
        <family val="1"/>
      </rPr>
      <t>ประมาณเดือน</t>
    </r>
    <r>
      <rPr>
        <sz val="14"/>
        <color theme="1"/>
        <rFont val="Cordia New"/>
        <family val="2"/>
      </rPr>
      <t>…………….</t>
    </r>
    <r>
      <rPr>
        <sz val="14"/>
        <color theme="1"/>
        <rFont val="Angsana New"/>
        <family val="1"/>
      </rPr>
      <t>พ.ศ</t>
    </r>
    <r>
      <rPr>
        <sz val="14"/>
        <color theme="1"/>
        <rFont val="Cordia New"/>
        <family val="2"/>
      </rPr>
      <t xml:space="preserve">………………………………                  </t>
    </r>
  </si>
  <si>
    <r>
      <t>อธิบายการวางแผนหรือการเตรียมตัวไปเรียนต่อ</t>
    </r>
    <r>
      <rPr>
        <sz val="14"/>
        <color theme="1"/>
        <rFont val="Cordia New"/>
        <family val="2"/>
      </rPr>
      <t>………………………………………</t>
    </r>
  </si>
  <si>
    <t>…………………………………………………………………………………………..</t>
  </si>
  <si>
    <r>
      <t xml:space="preserve">[  ]   </t>
    </r>
    <r>
      <rPr>
        <sz val="14"/>
        <color theme="1"/>
        <rFont val="Angsana New"/>
        <family val="1"/>
      </rPr>
      <t>(1)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จบปริญญาตรีไปเรียนต่อระดับ</t>
    </r>
    <r>
      <rPr>
        <sz val="14"/>
        <color theme="1"/>
        <rFont val="Cordia New"/>
        <family val="2"/>
      </rPr>
      <t>……………………………………………</t>
    </r>
  </si>
  <si>
    <r>
      <t xml:space="preserve">        [ ] </t>
    </r>
    <r>
      <rPr>
        <sz val="14"/>
        <color theme="1"/>
        <rFont val="Angsana New"/>
        <family val="1"/>
      </rPr>
      <t>ไปเรียนต่อแล้วเมื่อ</t>
    </r>
    <r>
      <rPr>
        <sz val="14"/>
        <color theme="1"/>
        <rFont val="Cordia New"/>
        <family val="2"/>
      </rPr>
      <t>…………………………………………………………….</t>
    </r>
  </si>
  <si>
    <r>
      <t xml:space="preserve">        [ ]  </t>
    </r>
    <r>
      <rPr>
        <sz val="14"/>
        <color theme="1"/>
        <rFont val="Angsana New"/>
        <family val="1"/>
      </rPr>
      <t>กรณียังไม่ได้ไปเรียนต่อท่านได้มีการเตรียมตัวอย่างไร</t>
    </r>
  </si>
  <si>
    <r>
      <t>ให้คำอธิบายการเตรียมตัวไปเรียนต่อ</t>
    </r>
    <r>
      <rPr>
        <sz val="14"/>
        <color theme="1"/>
        <rFont val="Cordia New"/>
        <family val="2"/>
      </rPr>
      <t>………………………………………………….</t>
    </r>
  </si>
  <si>
    <t>………………………………………………………………………………………….</t>
  </si>
  <si>
    <r>
      <t xml:space="preserve"> [  ]   </t>
    </r>
    <r>
      <rPr>
        <sz val="14"/>
        <color theme="1"/>
        <rFont val="Angsana New"/>
        <family val="1"/>
      </rPr>
      <t>(</t>
    </r>
    <r>
      <rPr>
        <sz val="14"/>
        <color theme="1"/>
        <rFont val="Cordia New"/>
        <family val="2"/>
      </rPr>
      <t>2</t>
    </r>
    <r>
      <rPr>
        <sz val="14"/>
        <color theme="1"/>
        <rFont val="Angsana New"/>
        <family val="1"/>
      </rPr>
      <t>)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จบปริญญาโท</t>
    </r>
    <r>
      <rPr>
        <sz val="14"/>
        <color theme="1"/>
        <rFont val="Cordia New"/>
        <family val="2"/>
      </rPr>
      <t xml:space="preserve">  </t>
    </r>
    <r>
      <rPr>
        <sz val="14"/>
        <color theme="1"/>
        <rFont val="Angsana New"/>
        <family val="1"/>
      </rPr>
      <t>วันที่บรรจุ</t>
    </r>
    <r>
      <rPr>
        <sz val="14"/>
        <color theme="1"/>
        <rFont val="Cordia New"/>
        <family val="2"/>
      </rPr>
      <t>(</t>
    </r>
    <r>
      <rPr>
        <sz val="14"/>
        <color theme="1"/>
        <rFont val="Angsana New"/>
        <family val="1"/>
      </rPr>
      <t>จ้าง</t>
    </r>
    <r>
      <rPr>
        <sz val="14"/>
        <color theme="1"/>
        <rFont val="Cordia New"/>
        <family val="2"/>
      </rPr>
      <t>)…………………………………………….</t>
    </r>
  </si>
  <si>
    <r>
      <t xml:space="preserve">               [ ] </t>
    </r>
    <r>
      <rPr>
        <sz val="14"/>
        <color theme="1"/>
        <rFont val="Angsana New"/>
        <family val="1"/>
      </rPr>
      <t>จะไปเรียนต่อระดับ</t>
    </r>
    <r>
      <rPr>
        <sz val="14"/>
        <color theme="1"/>
        <rFont val="Cordia New"/>
        <family val="2"/>
      </rPr>
      <t>………………………………………………………</t>
    </r>
  </si>
  <si>
    <r>
      <t xml:space="preserve">                    </t>
    </r>
    <r>
      <rPr>
        <sz val="14"/>
        <color theme="1"/>
        <rFont val="Angsana New"/>
        <family val="1"/>
      </rPr>
      <t>ประมาณเดือน</t>
    </r>
    <r>
      <rPr>
        <sz val="14"/>
        <color theme="1"/>
        <rFont val="Cordia New"/>
        <family val="2"/>
      </rPr>
      <t>………………………………</t>
    </r>
    <r>
      <rPr>
        <sz val="14"/>
        <color theme="1"/>
        <rFont val="Angsana New"/>
        <family val="1"/>
      </rPr>
      <t>พ</t>
    </r>
    <r>
      <rPr>
        <sz val="14"/>
        <color theme="1"/>
        <rFont val="Cordia New"/>
        <family val="2"/>
      </rPr>
      <t>.</t>
    </r>
    <r>
      <rPr>
        <sz val="14"/>
        <color theme="1"/>
        <rFont val="Angsana New"/>
        <family val="1"/>
      </rPr>
      <t>ศ</t>
    </r>
    <r>
      <rPr>
        <sz val="14"/>
        <color theme="1"/>
        <rFont val="Cordia New"/>
        <family val="2"/>
      </rPr>
      <t>……………………….</t>
    </r>
  </si>
  <si>
    <t>…………………………………………………………………………………………</t>
  </si>
  <si>
    <r>
      <t xml:space="preserve">[  ]   </t>
    </r>
    <r>
      <rPr>
        <sz val="14"/>
        <color theme="1"/>
        <rFont val="Angsana New"/>
        <family val="1"/>
      </rPr>
      <t>(2)</t>
    </r>
    <r>
      <rPr>
        <sz val="14"/>
        <color theme="1"/>
        <rFont val="Cordia New"/>
        <family val="2"/>
      </rPr>
      <t xml:space="preserve"> </t>
    </r>
    <r>
      <rPr>
        <sz val="14"/>
        <color theme="1"/>
        <rFont val="Angsana New"/>
        <family val="1"/>
      </rPr>
      <t>จบปริญญาโทไปเรียนต่อระดับ</t>
    </r>
    <r>
      <rPr>
        <sz val="14"/>
        <color theme="1"/>
        <rFont val="Cordia New"/>
        <family val="2"/>
      </rPr>
      <t>…………………………………………….</t>
    </r>
  </si>
  <si>
    <r>
      <t xml:space="preserve">        [ ]  </t>
    </r>
    <r>
      <rPr>
        <sz val="14"/>
        <color theme="1"/>
        <rFont val="Angsana New"/>
        <family val="1"/>
      </rPr>
      <t>ไปเรียนต่อแล้วเมื่อ</t>
    </r>
    <r>
      <rPr>
        <sz val="14"/>
        <color theme="1"/>
        <rFont val="Cordia New"/>
        <family val="2"/>
      </rPr>
      <t>………………………………………………………….</t>
    </r>
  </si>
  <si>
    <r>
      <t xml:space="preserve">        [ ]  </t>
    </r>
    <r>
      <rPr>
        <sz val="14"/>
        <color theme="1"/>
        <rFont val="Angsana New"/>
        <family val="1"/>
      </rPr>
      <t xml:space="preserve">กรณียังไม่ได้ไปเรียนต่อท่านได้มีการเตรียมตัวที่ผ่านมา       </t>
    </r>
  </si>
  <si>
    <r>
      <t>ให้คำอธิบายการเตรียมตัวไปเรียนต่อ</t>
    </r>
    <r>
      <rPr>
        <sz val="14"/>
        <color theme="1"/>
        <rFont val="Cordia New"/>
        <family val="2"/>
      </rPr>
      <t>…………………………………………………</t>
    </r>
  </si>
  <si>
    <t xml:space="preserve">2..4   ความก้าวหน้าการขอตำแหน่งวิชาการ ยกเว้นตำแหน่งศาสตราจารย์ไม่ต้องกรอก </t>
  </si>
  <si>
    <t>[  ]   (1) ดำรงตำแหน่งอาจารย์ตั้งแต่…………………………และจะยื่นขอตำแหน่ง</t>
  </si>
  <si>
    <t xml:space="preserve">              ผู้ช่วยศาสตราจารย์  ประมาณ พ.ศ………………………</t>
  </si>
  <si>
    <t>[  ]    ยื่นขอผู้ช่วยศาสตราจารย์เมื่อ…………………………………………………..</t>
  </si>
  <si>
    <t>[  ]    กรณียังไม่ยื่นขอผู้ช่วยศาสตราจารย์เพราะ………………………………………</t>
  </si>
  <si>
    <t>[  ]   มีผลงานวิชาการเตรียมขอ ดังนี้   1………………………………………</t>
  </si>
  <si>
    <t xml:space="preserve">                                                        2……………………………………..</t>
  </si>
  <si>
    <t xml:space="preserve">                                                        3……………………………………… </t>
  </si>
  <si>
    <t xml:space="preserve">[  ]   (2) ดำรงตำแหน่งผู้ช่วยศาสตราจารย์ตั้งแต่…………………………..จะยื่นขอ          </t>
  </si>
  <si>
    <t xml:space="preserve">             รองศาสตราจารย์    ประมาณ พ.ศ………………………..</t>
  </si>
  <si>
    <t>[  ]   (3) ดำรงตำแหน่งรองศาสตราจารย์ตั้งแต่……………………………..จะยื่น ขอศาสตราจารย์    ประมาณ พ.ศ…………………………………………….</t>
  </si>
  <si>
    <t>[  ]   ยื่นขอรองศาสตราจารย์เมื่อ………………………………………………………</t>
  </si>
  <si>
    <t>[  ]   กรณียังไม่ยื่นขอรองศาสตราจารย์เพราะ……………………………………….</t>
  </si>
  <si>
    <t>[  ]   มีผลงานวิชาการเตรียมขอ ดังนี้   1……………………………………………….</t>
  </si>
  <si>
    <t xml:space="preserve">                                                        2……………………………………………….</t>
  </si>
  <si>
    <t xml:space="preserve">                                                        3………………………………………………</t>
  </si>
  <si>
    <t>[  ]    ยื่นขอศาสตราจารย์เมื่อ…….……………………………………………………</t>
  </si>
  <si>
    <t>[  ]    กรณียังไม่ยื่นขอศาสตราจารย์เพราะ…………………………………………….</t>
  </si>
  <si>
    <t xml:space="preserve">[  ]   มีผลงานวิชาการเตรียมขอ ดังนี้   1……………………………………………….                                                                                                          </t>
  </si>
  <si>
    <t xml:space="preserve">                                                        3……………………………………………….</t>
  </si>
  <si>
    <t>2.5   ผู้ที่ดำรงตำแหน่งวิชาการกรุณาชี้แจงรายละเอียดเกี่ยวกับการทำผลงาน ดังนี้</t>
  </si>
  <si>
    <t xml:space="preserve">[  ]   (1)  ผู้ช่วยศาสตราจารย์   </t>
  </si>
  <si>
    <t>1. คาดว่าจะมีบทความผลงานวิจัย ตีพิมพ์    จำนวน .....……… เรื่อง</t>
  </si>
  <si>
    <t xml:space="preserve"> 2. คาดว่าจะมีบทความวิชาการ                  จำนวน .........…… เรื่อง</t>
  </si>
  <si>
    <t>3. การเขียนตำราและหรืออื่น ๆ ...........................จำนวน .........……เรื่อง</t>
  </si>
  <si>
    <t>2.5 ผู้ที่ดำรงตำแหน่งวิชาการรายงานการทำผลงาน/ระบุคุณภาพของผลงาน    ดังนี้</t>
  </si>
  <si>
    <t xml:space="preserve">[  ]  (1)  ผู้ช่วยศาสตราจารย์   </t>
  </si>
  <si>
    <t xml:space="preserve">   1.บทความผลงานวิจัย ตีพิมพ์    จำนวน ....…... .. เรื่อง</t>
  </si>
  <si>
    <t xml:space="preserve">  2. บทความวิชาการ                      จำนวน ........... เรื่อง</t>
  </si>
  <si>
    <t xml:space="preserve"> 3. การเขียนตำราและหรืออื่น ๆ ............................จำนวน ........... เรื่อง</t>
  </si>
  <si>
    <r>
      <t>ปริมาณ/คุณภาพของผลงาน</t>
    </r>
    <r>
      <rPr>
        <sz val="13"/>
        <color theme="1"/>
        <rFont val="Angsana New"/>
        <family val="1"/>
      </rPr>
      <t xml:space="preserve">            [  ]    สูงกว่าเกณฑ์</t>
    </r>
  </si>
  <si>
    <t xml:space="preserve"> [  ]   (2)  รองศาสตราจารย์   </t>
  </si>
  <si>
    <t>2. คาดว่าจะมีบทความวิชาการ                  จำนวน .........…… เรื่อง</t>
  </si>
  <si>
    <t>3. การเขียนตำราและหรืออื่น ๆ .............................จำนวน .........……เรื่อง</t>
  </si>
  <si>
    <t xml:space="preserve">[  ]   (2)  รองศาสตราจารย์   </t>
  </si>
  <si>
    <t>2. บทความวิชาการ                      จำนวน ........... เรื่อง</t>
  </si>
  <si>
    <t xml:space="preserve">  3. การเขียนตำราและหรืออื่น ๆ ...........................จำนวน ........... เรื่อง</t>
  </si>
  <si>
    <t xml:space="preserve">                                                        [  ]    ต่ำกว่าเกณฑ์</t>
  </si>
  <si>
    <t xml:space="preserve"> [  ]   (3)  ศาสตราจารย์   </t>
  </si>
  <si>
    <t xml:space="preserve">   1. คาดว่าจะมีบทความผลงานวิจัย ตีพิมพ์ จำนวน ....... .. เรื่อง</t>
  </si>
  <si>
    <t xml:space="preserve">  2. คาดว่าจะมีบทความวิชาการ                จำนวน ........... เรื่อง</t>
  </si>
  <si>
    <t>3. การเขียนตำราและหรืออื่น ๆ ................................จำนวน ........... เรื่อง</t>
  </si>
  <si>
    <r>
      <t xml:space="preserve"> (</t>
    </r>
    <r>
      <rPr>
        <u/>
        <sz val="13"/>
        <color theme="1"/>
        <rFont val="Angsana New"/>
        <family val="1"/>
      </rPr>
      <t>มาตรฐานภาระงานตำแหน่ง ศ.</t>
    </r>
    <r>
      <rPr>
        <sz val="13"/>
        <color theme="1"/>
        <rFont val="Angsana New"/>
        <family val="1"/>
      </rPr>
      <t xml:space="preserve">  ปฏิบัติตามมาตรฐานขั้นต่ำในฐานะอาจารย์ผู้สอนฯ ตามที่ ก.พ.อ.และคณะกรรมการกำหนด)</t>
    </r>
  </si>
  <si>
    <t xml:space="preserve">[  ]   (3)  ศาสตราจารย์   </t>
  </si>
  <si>
    <t xml:space="preserve">  3. การเขียนตำราและหรืออื่น ๆ ............................จำนวน ........... เรื่อง</t>
  </si>
  <si>
    <r>
      <t xml:space="preserve"> </t>
    </r>
    <r>
      <rPr>
        <b/>
        <sz val="13"/>
        <color theme="1"/>
        <rFont val="Angsana New"/>
        <family val="1"/>
      </rPr>
      <t>ปริมาณ/ คุณภาพของผลงาน</t>
    </r>
    <r>
      <rPr>
        <sz val="13"/>
        <color theme="1"/>
        <rFont val="Angsana New"/>
        <family val="1"/>
      </rPr>
      <t xml:space="preserve">       [  ]    สูงกว่าเกณฑ์</t>
    </r>
  </si>
  <si>
    <t xml:space="preserve">                                                      [  ]    เป็นไปตามเกณฑ์    </t>
  </si>
  <si>
    <t xml:space="preserve">                                                      [  ]    ต่ำกว่าเกณฑ์</t>
  </si>
  <si>
    <r>
      <t>2.</t>
    </r>
    <r>
      <rPr>
        <b/>
        <sz val="14"/>
        <color theme="1"/>
        <rFont val="Cordia New"/>
        <family val="2"/>
      </rPr>
      <t xml:space="preserve">6  </t>
    </r>
    <r>
      <rPr>
        <b/>
        <sz val="14"/>
        <color theme="1"/>
        <rFont val="Angsana New"/>
        <family val="1"/>
      </rPr>
      <t>ความรู้ความสามารถ</t>
    </r>
    <r>
      <rPr>
        <b/>
        <sz val="14"/>
        <color theme="1"/>
        <rFont val="Cordia New"/>
        <family val="2"/>
      </rPr>
      <t>/</t>
    </r>
    <r>
      <rPr>
        <b/>
        <sz val="14"/>
        <color theme="1"/>
        <rFont val="Angsana New"/>
        <family val="1"/>
      </rPr>
      <t>การทดสอบด้านภาษา</t>
    </r>
  </si>
  <si>
    <r>
      <t xml:space="preserve">[  ]  </t>
    </r>
    <r>
      <rPr>
        <sz val="14"/>
        <color theme="1"/>
        <rFont val="Angsana New"/>
        <family val="1"/>
      </rPr>
      <t xml:space="preserve">อังกฤษ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ฝรั่งเศส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เยอรมัน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จีน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ญี่ปุ่น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>อื่น ๆ</t>
    </r>
    <r>
      <rPr>
        <sz val="14"/>
        <color theme="1"/>
        <rFont val="Cordia New"/>
        <family val="2"/>
      </rPr>
      <t>…………</t>
    </r>
  </si>
  <si>
    <r>
      <t xml:space="preserve">[  ]  TOEFL    [  ]  IELTS       [  ]  </t>
    </r>
    <r>
      <rPr>
        <sz val="14"/>
        <color theme="1"/>
        <rFont val="Angsana New"/>
        <family val="1"/>
      </rPr>
      <t>ยังไม่ผ่านการทดสอบ</t>
    </r>
  </si>
  <si>
    <r>
      <t xml:space="preserve">2.6  </t>
    </r>
    <r>
      <rPr>
        <b/>
        <sz val="14"/>
        <color theme="1"/>
        <rFont val="Angsana New"/>
        <family val="1"/>
      </rPr>
      <t>รายงานความรู้ความสามารถ</t>
    </r>
    <r>
      <rPr>
        <b/>
        <sz val="14"/>
        <color theme="1"/>
        <rFont val="Cordia New"/>
        <family val="2"/>
      </rPr>
      <t>/</t>
    </r>
    <r>
      <rPr>
        <b/>
        <sz val="14"/>
        <color theme="1"/>
        <rFont val="Angsana New"/>
        <family val="1"/>
      </rPr>
      <t>การทดสอบด้านภาษา</t>
    </r>
  </si>
  <si>
    <r>
      <t xml:space="preserve">[  ]  </t>
    </r>
    <r>
      <rPr>
        <sz val="14"/>
        <color theme="1"/>
        <rFont val="Angsana New"/>
        <family val="1"/>
      </rPr>
      <t xml:space="preserve">อังกฤษ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ฝรั่งเศส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เยอรมัน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จีน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 xml:space="preserve">ญี่ปุ่น    </t>
    </r>
    <r>
      <rPr>
        <sz val="14"/>
        <color theme="1"/>
        <rFont val="Cordia New"/>
        <family val="2"/>
      </rPr>
      <t xml:space="preserve">[  ]  </t>
    </r>
    <r>
      <rPr>
        <sz val="14"/>
        <color theme="1"/>
        <rFont val="Angsana New"/>
        <family val="1"/>
      </rPr>
      <t>อื่น ๆ</t>
    </r>
    <r>
      <rPr>
        <sz val="14"/>
        <color theme="1"/>
        <rFont val="Cordia New"/>
        <family val="2"/>
      </rPr>
      <t>………..</t>
    </r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</si>
  <si>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2.1 </t>
    </r>
    <r>
      <rPr>
        <sz val="14"/>
        <color theme="1"/>
        <rFont val="Angsana New"/>
        <family val="1"/>
      </rPr>
      <t>เป็นความจริง</t>
    </r>
  </si>
  <si>
    <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</si>
  <si>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</si>
  <si>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t xml:space="preserve">                             (…………………………………….….)</t>
  </si>
  <si>
    <r>
      <t xml:space="preserve">ขอรับรองว่าข้อความ </t>
    </r>
    <r>
      <rPr>
        <sz val="14"/>
        <color theme="1"/>
        <rFont val="Cordia New"/>
        <family val="2"/>
      </rPr>
      <t xml:space="preserve">2.2 </t>
    </r>
    <r>
      <rPr>
        <sz val="14"/>
        <color theme="1"/>
        <rFont val="Angsana New"/>
        <family val="1"/>
      </rPr>
      <t>เป็นความจริงและได้แนบเอกสารประกอบการประเมินแล้ว</t>
    </r>
  </si>
  <si>
    <r>
      <t xml:space="preserve">  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……………………………………………</t>
    </r>
    <r>
      <rPr>
        <sz val="14"/>
        <color theme="1"/>
        <rFont val="Angsana New"/>
        <family val="1"/>
      </rPr>
      <t>ผู้รับการประเมิน</t>
    </r>
  </si>
  <si>
    <r>
      <t xml:space="preserve">                  </t>
    </r>
    <r>
      <rPr>
        <sz val="14"/>
        <color theme="1"/>
        <rFont val="Angsana New"/>
        <family val="1"/>
      </rPr>
      <t>ลงชื่อ</t>
    </r>
    <r>
      <rPr>
        <sz val="14"/>
        <color theme="1"/>
        <rFont val="Cordia New"/>
        <family val="2"/>
      </rPr>
      <t>……..……………………………………..</t>
    </r>
    <r>
      <rPr>
        <sz val="14"/>
        <color theme="1"/>
        <rFont val="Angsana New"/>
        <family val="1"/>
      </rPr>
      <t>ผู้บังคับบัญชาชั้นต้น</t>
    </r>
  </si>
  <si>
    <r>
      <t xml:space="preserve">ตอนที่ </t>
    </r>
    <r>
      <rPr>
        <b/>
        <u/>
        <sz val="14"/>
        <color rgb="FF000000"/>
        <rFont val="Cordia New"/>
        <family val="2"/>
      </rPr>
      <t>2</t>
    </r>
    <r>
      <rPr>
        <sz val="14"/>
        <color rgb="FF000000"/>
        <rFont val="Cordia New"/>
        <family val="2"/>
      </rPr>
      <t xml:space="preserve">   </t>
    </r>
    <r>
      <rPr>
        <b/>
        <sz val="14"/>
        <color rgb="FF000000"/>
        <rFont val="Angsana New"/>
        <family val="1"/>
      </rPr>
      <t xml:space="preserve">ข้อตกลงภาระงาน และการรายงานผลการปฏิบัติงาน </t>
    </r>
    <r>
      <rPr>
        <b/>
        <sz val="14"/>
        <color rgb="FF000000"/>
        <rFont val="Cordia New"/>
        <family val="2"/>
      </rPr>
      <t>(</t>
    </r>
    <r>
      <rPr>
        <b/>
        <sz val="14"/>
        <color rgb="FF000000"/>
        <rFont val="Angsana New"/>
        <family val="1"/>
      </rPr>
      <t>ผู้รับการประเมินกรอก</t>
    </r>
    <r>
      <rPr>
        <b/>
        <sz val="14"/>
        <color rgb="FF000000"/>
        <rFont val="Cordia New"/>
        <family val="2"/>
      </rPr>
      <t>)</t>
    </r>
  </si>
  <si>
    <r>
      <t xml:space="preserve">     (ก) พนักงานมหาวิทยาลัยครั้งที่ 2</t>
    </r>
    <r>
      <rPr>
        <sz val="13"/>
        <color theme="1"/>
        <rFont val="Cordia New"/>
        <family val="2"/>
      </rPr>
      <t xml:space="preserve"> </t>
    </r>
    <r>
      <rPr>
        <sz val="13"/>
        <color theme="1"/>
        <rFont val="Angsana New"/>
        <family val="1"/>
      </rPr>
      <t xml:space="preserve">(10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>=</t>
    </r>
    <r>
      <rPr>
        <sz val="13"/>
        <color theme="1"/>
        <rFont val="Angsana New"/>
        <family val="1"/>
      </rPr>
      <t>8คะแนน</t>
    </r>
  </si>
  <si>
    <r>
      <t xml:space="preserve">      (ก) พนักงานมหาวิทยาลัยครั้งที่ 2</t>
    </r>
    <r>
      <rPr>
        <sz val="13"/>
        <color theme="1"/>
        <rFont val="Cordia New"/>
        <family val="2"/>
      </rPr>
      <t xml:space="preserve"> </t>
    </r>
    <r>
      <rPr>
        <sz val="13"/>
        <color theme="1"/>
        <rFont val="Angsana New"/>
        <family val="1"/>
      </rPr>
      <t xml:space="preserve">(10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>=</t>
    </r>
    <r>
      <rPr>
        <sz val="13"/>
        <color theme="1"/>
        <rFont val="Angsana New"/>
        <family val="1"/>
      </rPr>
      <t>8คะแนน</t>
    </r>
  </si>
  <si>
    <r>
      <t xml:space="preserve">        </t>
    </r>
    <r>
      <rPr>
        <sz val="13"/>
        <color theme="1"/>
        <rFont val="Angsana New"/>
        <family val="1"/>
      </rPr>
      <t xml:space="preserve">(ก) ข้าราชการ (20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 xml:space="preserve">= 16 </t>
    </r>
    <r>
      <rPr>
        <sz val="13"/>
        <color theme="1"/>
        <rFont val="Angsana New"/>
        <family val="1"/>
      </rPr>
      <t>คะแนน</t>
    </r>
  </si>
  <si>
    <r>
      <t xml:space="preserve">        (ข) พนักงานมหาวิทยาลัยครั้งที่ 1</t>
    </r>
    <r>
      <rPr>
        <sz val="13"/>
        <color theme="1"/>
        <rFont val="Cordia New"/>
        <family val="2"/>
      </rPr>
      <t xml:space="preserve"> </t>
    </r>
    <r>
      <rPr>
        <sz val="13"/>
        <color theme="1"/>
        <rFont val="Angsana New"/>
        <family val="1"/>
      </rPr>
      <t xml:space="preserve">(10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>=</t>
    </r>
    <r>
      <rPr>
        <sz val="13"/>
        <color theme="1"/>
        <rFont val="Angsana New"/>
        <family val="1"/>
      </rPr>
      <t>8คะแนน</t>
    </r>
  </si>
  <si>
    <r>
      <t xml:space="preserve">       </t>
    </r>
    <r>
      <rPr>
        <sz val="13"/>
        <color theme="1"/>
        <rFont val="Angsana New"/>
        <family val="1"/>
      </rPr>
      <t xml:space="preserve">(ก) ข้าราชการ (20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 xml:space="preserve">= 16 </t>
    </r>
    <r>
      <rPr>
        <sz val="13"/>
        <color theme="1"/>
        <rFont val="Angsana New"/>
        <family val="1"/>
      </rPr>
      <t>คะแนน</t>
    </r>
  </si>
  <si>
    <r>
      <t xml:space="preserve">       (ข) พนักงานมหาวิทยาลัยครั้งที่ 1</t>
    </r>
    <r>
      <rPr>
        <sz val="13"/>
        <color theme="1"/>
        <rFont val="Cordia New"/>
        <family val="2"/>
      </rPr>
      <t xml:space="preserve"> </t>
    </r>
    <r>
      <rPr>
        <sz val="13"/>
        <color theme="1"/>
        <rFont val="Angsana New"/>
        <family val="1"/>
      </rPr>
      <t xml:space="preserve">(10 </t>
    </r>
    <r>
      <rPr>
        <sz val="13"/>
        <color theme="1"/>
        <rFont val="Cordia New"/>
        <family val="2"/>
      </rPr>
      <t>%</t>
    </r>
    <r>
      <rPr>
        <sz val="13"/>
        <color theme="1"/>
        <rFont val="Angsana New"/>
        <family val="1"/>
      </rPr>
      <t xml:space="preserve">) </t>
    </r>
    <r>
      <rPr>
        <sz val="13"/>
        <color theme="1"/>
        <rFont val="Cordia New"/>
        <family val="2"/>
      </rPr>
      <t>=</t>
    </r>
    <r>
      <rPr>
        <sz val="13"/>
        <color theme="1"/>
        <rFont val="Angsana New"/>
        <family val="1"/>
      </rPr>
      <t>8คะแนน</t>
    </r>
  </si>
  <si>
    <t xml:space="preserve">              .........................  LU  </t>
  </si>
  <si>
    <t xml:space="preserve">             ................. รายการ</t>
  </si>
  <si>
    <t xml:space="preserve">             ..................  ระดับ</t>
  </si>
  <si>
    <r>
      <t xml:space="preserve">หมายเหตุ  1. ภาระงานส่วนที่ 1  (1) สัดส่วนค่าน้ำหนักรวม 100 </t>
    </r>
    <r>
      <rPr>
        <sz val="13"/>
        <color rgb="FF000000"/>
        <rFont val="Cordia New"/>
        <family val="2"/>
      </rPr>
      <t>%</t>
    </r>
    <r>
      <rPr>
        <sz val="13"/>
        <color rgb="FF000000"/>
        <rFont val="Angsana New"/>
        <family val="1"/>
      </rPr>
      <t xml:space="preserve"> และรวม </t>
    </r>
    <r>
      <rPr>
        <sz val="13"/>
        <color rgb="FF000000"/>
        <rFont val="Cordia New"/>
        <family val="2"/>
      </rPr>
      <t>LU</t>
    </r>
    <r>
      <rPr>
        <sz val="13"/>
        <color rgb="FF000000"/>
        <rFont val="Angsana New"/>
        <family val="1"/>
      </rPr>
      <t xml:space="preserve"> ไม่ต่ำกว่า 20 </t>
    </r>
    <r>
      <rPr>
        <sz val="13"/>
        <color rgb="FF000000"/>
        <rFont val="Cordia New"/>
        <family val="2"/>
      </rPr>
      <t xml:space="preserve">LU </t>
    </r>
    <r>
      <rPr>
        <sz val="13"/>
        <color rgb="FF000000"/>
        <rFont val="Angsana New"/>
        <family val="1"/>
      </rPr>
      <t xml:space="preserve">     </t>
    </r>
    <r>
      <rPr>
        <sz val="13"/>
        <color rgb="FF000000"/>
        <rFont val="Cordia New"/>
        <family val="2"/>
      </rPr>
      <t xml:space="preserve"> </t>
    </r>
    <r>
      <rPr>
        <sz val="13"/>
        <color rgb="FF000000"/>
        <rFont val="Angsana New"/>
        <family val="1"/>
      </rPr>
      <t>(2) ผลจากข้อ (1)เทียบบัญญัติไตรยางค์คะแนนเต็ม 64</t>
    </r>
  </si>
  <si>
    <r>
      <t xml:space="preserve">        2. ภาระงานส่วนที่ 2 สัดส่วนค่าน้ำหนักรวมทั้งปี 20 </t>
    </r>
    <r>
      <rPr>
        <sz val="13"/>
        <color rgb="FF000000"/>
        <rFont val="Cordia New"/>
        <family val="2"/>
      </rPr>
      <t xml:space="preserve">% </t>
    </r>
    <r>
      <rPr>
        <sz val="13"/>
        <color rgb="FF000000"/>
        <rFont val="Angsana New"/>
        <family val="1"/>
      </rPr>
      <t>( 1) ข้าราชการประเมินปีละครั้ง 20</t>
    </r>
    <r>
      <rPr>
        <sz val="13"/>
        <color rgb="FF000000"/>
        <rFont val="Cordia New"/>
        <family val="2"/>
      </rPr>
      <t>%</t>
    </r>
    <r>
      <rPr>
        <sz val="13"/>
        <color rgb="FF000000"/>
        <rFont val="Angsana New"/>
        <family val="1"/>
      </rPr>
      <t xml:space="preserve"> </t>
    </r>
    <r>
      <rPr>
        <sz val="13"/>
        <color rgb="FF000000"/>
        <rFont val="Cordia New"/>
        <family val="2"/>
      </rPr>
      <t xml:space="preserve">= 16 </t>
    </r>
    <r>
      <rPr>
        <sz val="13"/>
        <color rgb="FF000000"/>
        <rFont val="Angsana New"/>
        <family val="1"/>
      </rPr>
      <t>คะแนน (2) พม./ พ.รายได้ ประเมินปีละ 2 ครั้ง ๆ ละ 10</t>
    </r>
    <r>
      <rPr>
        <sz val="13"/>
        <color rgb="FF000000"/>
        <rFont val="Cordia New"/>
        <family val="2"/>
      </rPr>
      <t xml:space="preserve">% = 8 </t>
    </r>
    <r>
      <rPr>
        <sz val="13"/>
        <color rgb="FF000000"/>
        <rFont val="Angsana New"/>
        <family val="1"/>
      </rPr>
      <t>คะแนน</t>
    </r>
  </si>
  <si>
    <t xml:space="preserve">                3. คะแนนส่วนที่ 1 และส่วนที่ 2 รวมเต็ม 80 คะแนน</t>
  </si>
  <si>
    <r>
      <t>2.</t>
    </r>
    <r>
      <rPr>
        <b/>
        <sz val="13"/>
        <color theme="1"/>
        <rFont val="Cordia New"/>
        <family val="2"/>
      </rPr>
      <t xml:space="preserve">3.   </t>
    </r>
    <r>
      <rPr>
        <b/>
        <sz val="13"/>
        <color theme="1"/>
        <rFont val="Angsana New"/>
        <family val="1"/>
      </rPr>
      <t>การพัฒนาตนเองเพื่อการศึกษาต่อ</t>
    </r>
    <r>
      <rPr>
        <b/>
        <sz val="13"/>
        <color theme="1"/>
        <rFont val="Cordia New"/>
        <family val="2"/>
      </rPr>
      <t>/</t>
    </r>
    <r>
      <rPr>
        <b/>
        <sz val="13"/>
        <color theme="1"/>
        <rFont val="Angsana New"/>
        <family val="1"/>
      </rPr>
      <t xml:space="preserve">ความก้าวหน้าในวิชาชีพ </t>
    </r>
    <r>
      <rPr>
        <sz val="12"/>
        <color theme="1"/>
        <rFont val="Angsana New"/>
        <family val="1"/>
      </rPr>
      <t>(เฉพาะผู้ที่ไม่จบวุฒิป.เอก)</t>
    </r>
  </si>
  <si>
    <r>
      <t>2.</t>
    </r>
    <r>
      <rPr>
        <b/>
        <sz val="13"/>
        <color theme="1"/>
        <rFont val="Cordia New"/>
        <family val="2"/>
      </rPr>
      <t xml:space="preserve">3.   </t>
    </r>
    <r>
      <rPr>
        <b/>
        <sz val="13"/>
        <color theme="1"/>
        <rFont val="Angsana New"/>
        <family val="1"/>
      </rPr>
      <t>รายงานการพัฒนาตนเองเพื่อการศึกษาต่อ</t>
    </r>
    <r>
      <rPr>
        <b/>
        <sz val="13"/>
        <color theme="1"/>
        <rFont val="Cordia New"/>
        <family val="2"/>
      </rPr>
      <t>/</t>
    </r>
    <r>
      <rPr>
        <b/>
        <sz val="13"/>
        <color theme="1"/>
        <rFont val="Angsana New"/>
        <family val="1"/>
      </rPr>
      <t xml:space="preserve">ความก้าวหน้าในวิชาชีพ     </t>
    </r>
    <r>
      <rPr>
        <sz val="12"/>
        <color theme="1"/>
        <rFont val="Angsana New"/>
        <family val="1"/>
      </rPr>
      <t>(เฉพาะผู้ที่ไม่             จบวุฒิป.เอก)</t>
    </r>
  </si>
  <si>
    <t xml:space="preserve">2.4  รายงานความก้าวหน้าการขอตำแหน่งวิชาการ         ยกเว้นตำแหน่งศาสตราจารย์ไม่ต้องกรอก </t>
  </si>
  <si>
    <t>ระบุรายละเอียด........................................................................................................</t>
  </si>
  <si>
    <r>
      <t>(</t>
    </r>
    <r>
      <rPr>
        <u/>
        <sz val="13"/>
        <color theme="1"/>
        <rFont val="Angsana New"/>
        <family val="1"/>
      </rPr>
      <t>มาตรฐานภาระงานตำแหน่งผศ.</t>
    </r>
    <r>
      <rPr>
        <sz val="13"/>
        <color theme="1"/>
        <rFont val="Angsana New"/>
        <family val="1"/>
      </rPr>
      <t xml:space="preserve">  ปฏิบัติตามมาตรฐานขั้นต่ำในฐานะอาจารย์ผู้สอนฯ       ตามที่ ก.พ.อ.และคณะกรรมการกำหนด)</t>
    </r>
  </si>
  <si>
    <t>ระบุรายละเอียด..........................................................................................................</t>
  </si>
  <si>
    <t>ระบุรายละเอียด.........................................................................................................  .</t>
  </si>
  <si>
    <t xml:space="preserve">                                                        [  ]    เป็นไปตามเกณฑ์    </t>
  </si>
  <si>
    <r>
      <t>ปริมาณ/คุณภาพของผลงาน</t>
    </r>
    <r>
      <rPr>
        <sz val="13"/>
        <color theme="1"/>
        <rFont val="Angsana New"/>
        <family val="1"/>
      </rPr>
      <t xml:space="preserve">        [  ]    สูงกว่าเกณฑ์</t>
    </r>
  </si>
  <si>
    <t xml:space="preserve">                                                   [  ]    เป็นไปตามเกณฑ์    </t>
  </si>
  <si>
    <t xml:space="preserve">                                                   [  ]    ต่ำกว่าเกณฑ์</t>
  </si>
  <si>
    <r>
      <t xml:space="preserve">หมายเหตุ   </t>
    </r>
    <r>
      <rPr>
        <sz val="13"/>
        <color theme="1"/>
        <rFont val="Cordia New"/>
        <family val="2"/>
      </rPr>
      <t xml:space="preserve">1. </t>
    </r>
    <r>
      <rPr>
        <sz val="13"/>
        <color theme="1"/>
        <rFont val="Angsana New"/>
        <family val="1"/>
      </rPr>
      <t>ภาระงานเป็นข้อตกลงร่วมกันระหว่างผู้รับการประเมินกับผู้บังคับบัญชาชั้นต้นซึ่งนำประกอบการประเมินผลการปฏิบัติงาน</t>
    </r>
  </si>
  <si>
    <r>
      <t xml:space="preserve">                    2. </t>
    </r>
    <r>
      <rPr>
        <sz val="13"/>
        <color theme="1"/>
        <rFont val="Angsana New"/>
        <family val="1"/>
      </rPr>
      <t xml:space="preserve">ตอนที่ </t>
    </r>
    <r>
      <rPr>
        <sz val="13"/>
        <color theme="1"/>
        <rFont val="Cordia New"/>
        <family val="2"/>
      </rPr>
      <t xml:space="preserve">2 </t>
    </r>
    <r>
      <rPr>
        <sz val="13"/>
        <color theme="1"/>
        <rFont val="Angsana New"/>
        <family val="1"/>
      </rPr>
      <t xml:space="preserve">ให้ผู้รับการประเมินกรอกรายละเอียดในส่วน </t>
    </r>
    <r>
      <rPr>
        <sz val="13"/>
        <color theme="1"/>
        <rFont val="Cordia New"/>
        <family val="2"/>
      </rPr>
      <t xml:space="preserve">2.1 </t>
    </r>
    <r>
      <rPr>
        <sz val="13"/>
        <color theme="1"/>
        <rFont val="Angsana New"/>
        <family val="1"/>
      </rPr>
      <t xml:space="preserve">ต้นรอบประเมิน และให้กรอกผลการปฏิบัติงานในส่วนที่ </t>
    </r>
    <r>
      <rPr>
        <sz val="13"/>
        <color theme="1"/>
        <rFont val="Cordia New"/>
        <family val="2"/>
      </rPr>
      <t xml:space="preserve">2.2 </t>
    </r>
    <r>
      <rPr>
        <sz val="13"/>
        <color theme="1"/>
        <rFont val="Angsana New"/>
        <family val="1"/>
      </rPr>
      <t>ครบรอบการประเมิน</t>
    </r>
  </si>
  <si>
    <t xml:space="preserve">                      ตามแบบที่มหาวิทยาลัยกำหนด</t>
  </si>
  <si>
    <t xml:space="preserve">                          (………………………………………….)</t>
  </si>
  <si>
    <t xml:space="preserve">                                     (………………………………………….)</t>
  </si>
  <si>
    <t xml:space="preserve">                                     (………………………………….…….)</t>
  </si>
  <si>
    <r>
      <t xml:space="preserve">                   4.  </t>
    </r>
    <r>
      <rPr>
        <sz val="13"/>
        <color theme="1"/>
        <rFont val="Angsana New"/>
        <family val="1"/>
      </rPr>
      <t>การกรอกรายละเอียดภาระงานให้ทำในระบบ TOR Online ยกเว้นเหตุจำเป็นตามประกาศ ฯ เรื่อง ภาระงานของตำแหน่งวิชาการให้ทำข้อตกลงเป็นเอกสาร</t>
    </r>
  </si>
  <si>
    <r>
      <t xml:space="preserve">                    3.  </t>
    </r>
    <r>
      <rPr>
        <sz val="13"/>
        <color theme="1"/>
        <rFont val="Angsana New"/>
        <family val="1"/>
      </rPr>
      <t>ให้สวนงาน/หน่วยงานสามารถกำหนดรายละเอียดเพิ่มเติมนอกเหนือจากที่มหาวิทยาลัยกำหนดได้ตามความเหมาะสม</t>
    </r>
  </si>
  <si>
    <t xml:space="preserve">                                                                                         ข้าราชการ                      พนักงานมหาวิทยาลัย                      พนักงานเงินรายได้  </t>
  </si>
  <si>
    <t xml:space="preserve">                                                                                      [   ]    ครั้งที่ 2   วันที่   1 กุมภาพันธ์. ...........ถึงวันที่  31 กรกฎาคม  …….......</t>
  </si>
  <si>
    <t xml:space="preserve">    3.1  ข้อมูลการพัฒนาตนเอง</t>
  </si>
  <si>
    <t xml:space="preserve">      3.1.1   การศึกษาต่อตั้งแต่วันที่…………………………………………………..ถึง……………………………………………………………</t>
  </si>
  <si>
    <t>5. คะแนนรวมข้อ (1+2+3+4)</t>
  </si>
  <si>
    <t>6. คะแนนรวมข้อ (5)*80%</t>
  </si>
  <si>
    <t>7. ภาระงานที่ส่วนงานประเมิน</t>
  </si>
  <si>
    <t>8. คะแนนรวมทุกภาระกิจ (ข้อ 6+7)</t>
  </si>
  <si>
    <r>
      <t xml:space="preserve">9. รวมคะแนนผลสัมฤทธิ์งาน 80 คะแนน  </t>
    </r>
    <r>
      <rPr>
        <sz val="12"/>
        <color theme="1"/>
        <rFont val="Angsana New"/>
        <family val="1"/>
      </rPr>
      <t>(ข้อ 8*80%)</t>
    </r>
  </si>
  <si>
    <t>7. ส่วนงานประเมิน</t>
  </si>
  <si>
    <t>7.1 ประเมินกลางปี (10%)</t>
  </si>
  <si>
    <t>7.2 ประเมินปลายปี (10%)</t>
  </si>
  <si>
    <t>10. คะแนน Competency</t>
  </si>
  <si>
    <t>11. คะแนน TOR+Compentcy (ข้อ 8+9)</t>
  </si>
  <si>
    <t>2.2 ผลงานทางวิชาการ 3 ปี</t>
  </si>
  <si>
    <t>**ระดับดีเด่น คะแนนรวม 90% ขึ้นไปและมีผลงานวิชาการ 3 ปี</t>
  </si>
  <si>
    <t>6. คะแนนรวมข้อ 5*80%</t>
  </si>
  <si>
    <t>6. คะแนนรวมข้อ ( 5*80%)</t>
  </si>
  <si>
    <t xml:space="preserve">            ใส่สัดส่วนคะแนนร้อยละเต็ม 20</t>
  </si>
  <si>
    <t>ส่วนภาระงานที่ส่วนงานกำหนด</t>
  </si>
  <si>
    <t>7. ส่วนงานประเมินสัดส่วนเต็ม</t>
  </si>
  <si>
    <t xml:space="preserve">7.1 ประเมินกลางปี </t>
  </si>
  <si>
    <t xml:space="preserve">7.2 ประเมินปลายปี </t>
  </si>
  <si>
    <t>9. สรุปคะแนนผลสัมฤทธิ์งาน 80% (ข้อ 8*80%)</t>
  </si>
  <si>
    <r>
      <t xml:space="preserve">สรุป ผลการปฏิบัติงาน 90.77 และมีผลงานทางวิชาการ ผลการประเมินอยู่ในระดับ </t>
    </r>
    <r>
      <rPr>
        <sz val="11"/>
        <color rgb="FFFF0000"/>
        <rFont val="Tahoma"/>
        <family val="2"/>
        <scheme val="minor"/>
      </rPr>
      <t>ดีเด่น</t>
    </r>
  </si>
  <si>
    <t>9. สรุปคะแนนผลสัมฤทธิ์งาน  80% (ข้อ 8*80%)</t>
  </si>
  <si>
    <r>
      <t xml:space="preserve">สรุป ผลการปฏิบัติงาน 89.55 ผลการประเมินอยู่ในระดับ </t>
    </r>
    <r>
      <rPr>
        <sz val="11"/>
        <color rgb="FFFF0000"/>
        <rFont val="Tahoma"/>
        <family val="2"/>
        <scheme val="minor"/>
      </rPr>
      <t>ดีมาก</t>
    </r>
  </si>
  <si>
    <t>ระดับดีมากเพราะคะแนนรวมน้อยกว่าร้อยละ 90</t>
  </si>
  <si>
    <t>*ระดับดีเด่นเพราะคะแนน 90 ขึ้นไปและมีผลงาน</t>
  </si>
  <si>
    <t>2. วิจัยและผลงานวิชาการ 3 ปี</t>
  </si>
  <si>
    <t>6. คะแนนรวม (ข้อ 6*80%)</t>
  </si>
  <si>
    <t>9. สรุปคะแนนผลสัมฤทธิ์งานเต็ม 80 (ข้อ 8*80%)</t>
  </si>
  <si>
    <r>
      <t xml:space="preserve">สรุป ผลการปฏิบัติงาน 87.35  ผลการประเมินอยู่ในระดับ </t>
    </r>
    <r>
      <rPr>
        <sz val="11"/>
        <color rgb="FFFF0000"/>
        <rFont val="Tahoma"/>
        <family val="2"/>
        <scheme val="minor"/>
      </rPr>
      <t xml:space="preserve">ดีมาก </t>
    </r>
  </si>
  <si>
    <t>9. สรุปคะแนนผลสัมฤทธิ์  80% (ข้อ 8*80%)</t>
  </si>
  <si>
    <t>ระดับดีเด่นเกิน 90 %และมีผลงานวิชาการ</t>
  </si>
  <si>
    <t>**กรณีนี้ปลายปีให้ประเมิน 20 %</t>
  </si>
  <si>
    <r>
      <t xml:space="preserve">สรุป ผลการปฏิบัติงาน 97.13 และมีผลงานทางวิชาการ ผลการประเมินอยู่ในระดับ </t>
    </r>
    <r>
      <rPr>
        <sz val="11"/>
        <color rgb="FFFF0000"/>
        <rFont val="Tahoma"/>
        <family val="2"/>
        <scheme val="minor"/>
      </rPr>
      <t xml:space="preserve">ดีเด่น </t>
    </r>
  </si>
  <si>
    <t>9. คะแนน TOR 80% (ข้อ8*80%)</t>
  </si>
  <si>
    <t>7.1 ประเมินครั้งที่ 1  (10%)</t>
  </si>
  <si>
    <t>7.2 ประเมินครั้งที่ 2 (10%)</t>
  </si>
  <si>
    <r>
      <rPr>
        <sz val="14"/>
        <color theme="1"/>
        <rFont val="Angsana New"/>
        <family val="1"/>
      </rPr>
      <t>7.1.1</t>
    </r>
    <r>
      <rPr>
        <sz val="11"/>
        <color theme="1"/>
        <rFont val="Angsana New"/>
        <family val="1"/>
      </rPr>
      <t xml:space="preserve">   ระบุหรือไม่ก็ได้</t>
    </r>
  </si>
  <si>
    <r>
      <t xml:space="preserve">7.2.1  </t>
    </r>
    <r>
      <rPr>
        <sz val="11"/>
        <color theme="1"/>
        <rFont val="Angsana New"/>
        <family val="1"/>
      </rPr>
      <t>ระบุหรือไม่ก็ได้</t>
    </r>
  </si>
  <si>
    <t xml:space="preserve">        [  ]   (3)   กลุ่มเน้นบริการวิชาการ</t>
  </si>
  <si>
    <r>
      <t xml:space="preserve">        </t>
    </r>
    <r>
      <rPr>
        <b/>
        <u/>
        <sz val="14"/>
        <color theme="1"/>
        <rFont val="Angsana New"/>
        <family val="1"/>
      </rPr>
      <t>ตอนที่  3</t>
    </r>
    <r>
      <rPr>
        <b/>
        <sz val="14"/>
        <color theme="1"/>
        <rFont val="Angsana New"/>
        <family val="1"/>
      </rPr>
      <t xml:space="preserve">  ข้อมูลการปฏิบัติงาน</t>
    </r>
  </si>
  <si>
    <r>
      <t xml:space="preserve">ตารางคำนวณคะแนนประเมิน Competency </t>
    </r>
    <r>
      <rPr>
        <b/>
        <sz val="16"/>
        <color rgb="FFFF0000"/>
        <rFont val="AngsanaUPC"/>
        <family val="1"/>
      </rPr>
      <t>(ตารางที่ 1)</t>
    </r>
  </si>
  <si>
    <t xml:space="preserve">Competencies (รายการสมรรถนะ) </t>
  </si>
  <si>
    <t>กรุณากรอกคะแนนประเมิน  (1 - 5 คะแนน)</t>
  </si>
  <si>
    <t>คะแนนประเมินที่ได้</t>
  </si>
  <si>
    <t>ช่องว่าง</t>
  </si>
  <si>
    <t>ประธาน</t>
  </si>
  <si>
    <t>กรรมการ 1</t>
  </si>
  <si>
    <t>กรรมการ 2</t>
  </si>
  <si>
    <t>กรรมการ 3</t>
  </si>
  <si>
    <t>กรรมการ 4</t>
  </si>
  <si>
    <t>ค่าเฉลี่ย</t>
  </si>
  <si>
    <t>ร้อยละ</t>
  </si>
  <si>
    <t>สมรรถนะ</t>
  </si>
  <si>
    <t>P:Professionalism (ความเป็นมืออาชีพ)</t>
  </si>
  <si>
    <t>1.  Accountability  (ความรับผิดชอบ )</t>
  </si>
  <si>
    <t>2.  Integrity (ความซื่อสัตย์)</t>
  </si>
  <si>
    <t>3.  Agility (ความกระตือรือร้น พร้อมปรับเปลี่ยน)</t>
  </si>
  <si>
    <t xml:space="preserve">4.  Innovation (ความคิดสร้างสรรค์ในการพัฒนางาน) </t>
  </si>
  <si>
    <t>5.  Management (การบริหารจัดการ)</t>
  </si>
  <si>
    <t>S:Social Responsibility (ความรับผิดชอบต่อสังคม)</t>
  </si>
  <si>
    <t>6.Customer Oriented (การมุ่งเน้นผู้รับบริการ)</t>
  </si>
  <si>
    <t>7. Value Resource Utilization (การใช้ทรัพยากรคุ้มค่า)</t>
  </si>
  <si>
    <t>8. Volunteering Spirit (การมีจิตอาสา)</t>
  </si>
  <si>
    <t>U:Unity (รู้รักสามัคคี)</t>
  </si>
  <si>
    <t>9. Teamwork (การทำงานเป็นทีม)</t>
  </si>
  <si>
    <t>หมายเหตุ</t>
  </si>
  <si>
    <t>1.คอลัมb-f ใส่คะแนน 1,2,3,4,5</t>
  </si>
  <si>
    <t>2.ให้กรรมการใส่ข้อมูลตาราง 1 แล้วระบบคำนวณให้พร้อมทั้ง link ไปตารางที่ 2 (พิมพ์รายงาน)</t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</si>
  <si>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 (20 คะแนน)</t>
    </r>
  </si>
  <si>
    <t>สำหรับ           ◻ ผู้บริหาร          ◻ ผู้ปฏิบัติงาน</t>
  </si>
  <si>
    <r>
      <t>ขื่อ...................................................................................</t>
    </r>
    <r>
      <rPr>
        <u/>
        <sz val="14"/>
        <color theme="1"/>
        <rFont val="AngsanaUPC"/>
        <family val="1"/>
      </rPr>
      <t xml:space="preserve">                                                                  </t>
    </r>
  </si>
  <si>
    <t>ตำแหน่ง................................................................................................</t>
  </si>
  <si>
    <t>สังกัด .................................................................................................</t>
  </si>
  <si>
    <t>Competencies (รายการสมรรถนะ) (1)</t>
  </si>
  <si>
    <t>ระดับผลการประเมิน (2)</t>
  </si>
  <si>
    <t>ต้องปรับปรุง</t>
  </si>
  <si>
    <t>น้อยกว่าความคาดหวัง</t>
  </si>
  <si>
    <t>ได้ตามความคาดหวัง</t>
  </si>
  <si>
    <t>สูงกว่าความคาดหวัง</t>
  </si>
  <si>
    <t>โดดเด่น</t>
  </si>
  <si>
    <t>จำนวนกรรมการ*</t>
  </si>
  <si>
    <t>(3)</t>
  </si>
  <si>
    <t>(4)</t>
  </si>
  <si>
    <t>(5)</t>
  </si>
  <si>
    <t xml:space="preserve"> สรุปคะแนนประเมินพฤติกรรมการปฏิบัติงาน =</t>
  </si>
  <si>
    <t>คะแนนประเมินรวม x ค่าถ่วงน้ำหนัก (20 คะแนน)</t>
  </si>
  <si>
    <t>=</t>
  </si>
  <si>
    <t>จำนวนรายการ x 100</t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</si>
  <si>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ตารางที่ 1</t>
    </r>
  </si>
  <si>
    <r>
      <t xml:space="preserve">ตอนที่ 4 แบบประเมินพฤติกรรม </t>
    </r>
    <r>
      <rPr>
        <b/>
        <sz val="14"/>
        <color rgb="FFFF0000"/>
        <rFont val="AngsanaUPC"/>
        <family val="1"/>
      </rPr>
      <t>ตารางที่ 2</t>
    </r>
    <r>
      <rPr>
        <b/>
        <sz val="14"/>
        <color theme="1"/>
        <rFont val="AngsanaUPC"/>
        <family val="1"/>
      </rPr>
      <t xml:space="preserve"> (20 คะแนน)</t>
    </r>
  </si>
  <si>
    <r>
      <t xml:space="preserve">ตารางคำนวณคะแนนประเมิน Competency </t>
    </r>
    <r>
      <rPr>
        <b/>
        <sz val="14"/>
        <color rgb="FFFF0000"/>
        <rFont val="AngsanaUPC"/>
        <family val="1"/>
      </rPr>
      <t>(ตารางที่ 1)</t>
    </r>
  </si>
  <si>
    <r>
      <t xml:space="preserve">ตอนที่ 4 แบบประเมินพฤติกรรม (20 คะแนน) </t>
    </r>
    <r>
      <rPr>
        <b/>
        <sz val="14"/>
        <color rgb="FFFF0000"/>
        <rFont val="AngsanaUPC"/>
        <family val="1"/>
      </rPr>
      <t>ตารางที่ 2</t>
    </r>
  </si>
  <si>
    <r>
      <t xml:space="preserve">                        แบบข้อตกลงและแบบประเมินผลการปฏิบัติงานเพื่อการพัฒนาบุคลากรและการเลื่อนเงินเดือน  </t>
    </r>
    <r>
      <rPr>
        <b/>
        <sz val="16"/>
        <color theme="1"/>
        <rFont val="Cordia New"/>
        <family val="2"/>
      </rPr>
      <t xml:space="preserve">   </t>
    </r>
    <r>
      <rPr>
        <b/>
        <sz val="16"/>
        <color theme="1"/>
        <rFont val="Angsana New"/>
        <family val="1"/>
      </rPr>
      <t xml:space="preserve"> แบบ ป.1 (18 ม.ค.64)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</si>
</sst>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0"/>
    <numFmt numFmtId="188" formatCode="0.0000"/>
    <numFmt numFmtId="189" formatCode="0.000"/>
  </numFmts>
  <fonts count="46"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0070C0"/>
      <name val="Tahoma"/>
      <family val="2"/>
      <scheme val="minor"/>
    </font>
    <font>
      <sz val="11"/>
      <color rgb="FFFF0000"/>
      <name val="Tahoma"/>
      <family val="2"/>
      <scheme val="minor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sz val="14"/>
      <color theme="1"/>
      <name val="Cordia New"/>
      <family val="2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b/>
      <sz val="13"/>
      <color theme="1"/>
      <name val="Angsana New"/>
      <family val="1"/>
    </font>
    <font>
      <sz val="13"/>
      <color theme="1"/>
      <name val="Angsana New"/>
      <family val="1"/>
    </font>
    <font>
      <b/>
      <u/>
      <sz val="11"/>
      <color theme="1"/>
      <name val="Tahoma"/>
      <family val="2"/>
      <scheme val="minor"/>
    </font>
    <font>
      <sz val="12"/>
      <color theme="1"/>
      <name val="Angsana New"/>
      <family val="1"/>
    </font>
    <font>
      <b/>
      <sz val="14"/>
      <color theme="1"/>
      <name val="Cordia New"/>
      <family val="2"/>
    </font>
    <font>
      <b/>
      <sz val="16"/>
      <color theme="1"/>
      <name val="Angsana New"/>
      <family val="1"/>
    </font>
    <font>
      <b/>
      <sz val="16"/>
      <color theme="1"/>
      <name val="Cordia New"/>
      <family val="2"/>
    </font>
    <font>
      <b/>
      <u/>
      <sz val="16"/>
      <color theme="1"/>
      <name val="Angsana New"/>
      <family val="1"/>
    </font>
    <font>
      <sz val="16"/>
      <color theme="1"/>
      <name val="Angsana New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u/>
      <sz val="13"/>
      <color theme="1"/>
      <name val="Angsana New"/>
      <family val="1"/>
    </font>
    <font>
      <b/>
      <sz val="13"/>
      <color theme="1"/>
      <name val="Cordia New"/>
      <family val="2"/>
    </font>
    <font>
      <sz val="13"/>
      <color theme="1"/>
      <name val="Cordia New"/>
      <family val="2"/>
    </font>
    <font>
      <u/>
      <sz val="13"/>
      <color theme="1"/>
      <name val="Angsana New"/>
      <family val="1"/>
    </font>
    <font>
      <b/>
      <u/>
      <sz val="14"/>
      <color rgb="FF000000"/>
      <name val="Angsana New"/>
      <family val="1"/>
    </font>
    <font>
      <b/>
      <u/>
      <sz val="14"/>
      <color rgb="FF000000"/>
      <name val="Cordia New"/>
      <family val="2"/>
    </font>
    <font>
      <sz val="14"/>
      <color rgb="FF000000"/>
      <name val="Cordia New"/>
      <family val="2"/>
    </font>
    <font>
      <b/>
      <sz val="14"/>
      <color rgb="FF000000"/>
      <name val="Angsana New"/>
      <family val="1"/>
    </font>
    <font>
      <b/>
      <sz val="14"/>
      <color rgb="FF000000"/>
      <name val="Cordia New"/>
      <family val="2"/>
    </font>
    <font>
      <sz val="13"/>
      <color rgb="FF000000"/>
      <name val="Angsana New"/>
      <family val="1"/>
    </font>
    <font>
      <sz val="13"/>
      <color rgb="FF000000"/>
      <name val="Cordia New"/>
      <family val="2"/>
    </font>
    <font>
      <sz val="13"/>
      <color theme="1"/>
      <name val="Tahoma"/>
      <family val="2"/>
      <scheme val="minor"/>
    </font>
    <font>
      <b/>
      <sz val="16"/>
      <color theme="1"/>
      <name val="AngsanaUPC"/>
      <family val="1"/>
    </font>
    <font>
      <b/>
      <sz val="16"/>
      <color rgb="FFFF0000"/>
      <name val="AngsanaUPC"/>
      <family val="1"/>
    </font>
    <font>
      <sz val="13"/>
      <color theme="1"/>
      <name val="TH Sarabun New"/>
      <family val="2"/>
    </font>
    <font>
      <sz val="14"/>
      <color theme="1"/>
      <name val="TH Sarabun New"/>
      <family val="2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b/>
      <sz val="13"/>
      <color theme="1"/>
      <name val="TH Sarabun New"/>
      <family val="2"/>
    </font>
    <font>
      <sz val="13"/>
      <color theme="1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u/>
      <sz val="14"/>
      <color theme="1"/>
      <name val="AngsanaUPC"/>
      <family val="1"/>
    </font>
    <font>
      <sz val="12"/>
      <color theme="1"/>
      <name val="AngsanaUPC"/>
      <family val="1"/>
    </font>
    <font>
      <u/>
      <sz val="13"/>
      <color theme="1"/>
      <name val="AngsanaUPC"/>
      <family val="1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0" fontId="1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0" xfId="0" applyFill="1"/>
    <xf numFmtId="0" fontId="0" fillId="2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vertical="center"/>
    </xf>
    <xf numFmtId="0" fontId="4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2" fillId="3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10" borderId="1" xfId="0" applyFont="1" applyFill="1" applyBorder="1"/>
    <xf numFmtId="0" fontId="0" fillId="10" borderId="1" xfId="0" applyFill="1" applyBorder="1"/>
    <xf numFmtId="0" fontId="0" fillId="13" borderId="1" xfId="0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2" fillId="0" borderId="0" xfId="0" applyFont="1"/>
    <xf numFmtId="0" fontId="7" fillId="0" borderId="0" xfId="0" applyFont="1"/>
    <xf numFmtId="0" fontId="24" fillId="0" borderId="0" xfId="0" applyFont="1" applyAlignment="1">
      <alignment horizontal="left" vertical="center" readingOrder="1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31" fillId="0" borderId="0" xfId="0" applyFont="1"/>
    <xf numFmtId="0" fontId="0" fillId="0" borderId="6" xfId="0" applyBorder="1"/>
    <xf numFmtId="0" fontId="6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0" borderId="2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0" fillId="0" borderId="0" xfId="0" applyFill="1" applyBorder="1"/>
    <xf numFmtId="0" fontId="0" fillId="0" borderId="3" xfId="0" applyBorder="1" applyAlignment="1"/>
    <xf numFmtId="0" fontId="0" fillId="2" borderId="3" xfId="0" applyFill="1" applyBorder="1" applyAlignment="1"/>
    <xf numFmtId="0" fontId="0" fillId="8" borderId="1" xfId="0" applyFill="1" applyBorder="1"/>
    <xf numFmtId="0" fontId="0" fillId="7" borderId="1" xfId="0" applyFill="1" applyBorder="1"/>
    <xf numFmtId="0" fontId="0" fillId="4" borderId="1" xfId="0" applyFill="1" applyBorder="1"/>
    <xf numFmtId="0" fontId="3" fillId="4" borderId="1" xfId="0" applyFont="1" applyFill="1" applyBorder="1"/>
    <xf numFmtId="0" fontId="3" fillId="14" borderId="1" xfId="0" applyFont="1" applyFill="1" applyBorder="1"/>
    <xf numFmtId="187" fontId="0" fillId="0" borderId="1" xfId="0" applyNumberFormat="1" applyBorder="1" applyAlignment="1">
      <alignment horizontal="center"/>
    </xf>
    <xf numFmtId="188" fontId="0" fillId="0" borderId="1" xfId="0" applyNumberFormat="1" applyBorder="1" applyAlignment="1">
      <alignment horizontal="center"/>
    </xf>
    <xf numFmtId="18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7" borderId="1" xfId="0" applyFont="1" applyFill="1" applyBorder="1"/>
    <xf numFmtId="187" fontId="0" fillId="6" borderId="1" xfId="0" applyNumberFormat="1" applyFill="1" applyBorder="1" applyAlignment="1">
      <alignment horizontal="center"/>
    </xf>
    <xf numFmtId="188" fontId="0" fillId="6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88" fontId="0" fillId="6" borderId="0" xfId="0" applyNumberFormat="1" applyFill="1"/>
    <xf numFmtId="187" fontId="0" fillId="6" borderId="0" xfId="0" applyNumberFormat="1" applyFill="1"/>
    <xf numFmtId="0" fontId="1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right"/>
    </xf>
    <xf numFmtId="0" fontId="1" fillId="8" borderId="1" xfId="0" applyFont="1" applyFill="1" applyBorder="1"/>
    <xf numFmtId="0" fontId="1" fillId="4" borderId="1" xfId="0" applyFont="1" applyFill="1" applyBorder="1"/>
    <xf numFmtId="0" fontId="1" fillId="11" borderId="1" xfId="0" applyFont="1" applyFill="1" applyBorder="1"/>
    <xf numFmtId="2" fontId="0" fillId="11" borderId="2" xfId="0" applyNumberFormat="1" applyFill="1" applyBorder="1" applyAlignment="1">
      <alignment horizontal="right"/>
    </xf>
    <xf numFmtId="2" fontId="0" fillId="11" borderId="3" xfId="0" applyNumberFormat="1" applyFill="1" applyBorder="1" applyAlignment="1">
      <alignment horizontal="right"/>
    </xf>
    <xf numFmtId="2" fontId="0" fillId="11" borderId="4" xfId="0" applyNumberFormat="1" applyFill="1" applyBorder="1" applyAlignment="1">
      <alignment horizontal="right"/>
    </xf>
    <xf numFmtId="0" fontId="0" fillId="11" borderId="0" xfId="0" applyFill="1"/>
    <xf numFmtId="0" fontId="0" fillId="0" borderId="1" xfId="0" applyBorder="1" applyAlignment="1"/>
    <xf numFmtId="0" fontId="0" fillId="2" borderId="1" xfId="0" applyFill="1" applyBorder="1" applyAlignment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4" borderId="3" xfId="0" applyFill="1" applyBorder="1" applyAlignment="1"/>
    <xf numFmtId="0" fontId="0" fillId="4" borderId="1" xfId="0" applyFill="1" applyBorder="1" applyAlignment="1"/>
    <xf numFmtId="0" fontId="34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2" fontId="34" fillId="0" borderId="0" xfId="0" applyNumberFormat="1" applyFont="1" applyFill="1" applyAlignment="1" applyProtection="1">
      <alignment horizontal="center"/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0" fontId="37" fillId="0" borderId="8" xfId="0" applyFont="1" applyBorder="1" applyAlignment="1" applyProtection="1">
      <alignment horizontal="center" vertical="center" wrapText="1"/>
      <protection locked="0"/>
    </xf>
    <xf numFmtId="0" fontId="38" fillId="0" borderId="0" xfId="0" applyFont="1" applyProtection="1">
      <protection locked="0"/>
    </xf>
    <xf numFmtId="0" fontId="37" fillId="0" borderId="5" xfId="0" applyFont="1" applyBorder="1" applyAlignment="1" applyProtection="1">
      <alignment horizontal="center" vertical="center" wrapText="1"/>
      <protection locked="0"/>
    </xf>
    <xf numFmtId="0" fontId="38" fillId="8" borderId="1" xfId="0" applyFont="1" applyFill="1" applyBorder="1" applyAlignment="1" applyProtection="1">
      <alignment horizontal="center" vertical="center" wrapText="1"/>
      <protection locked="0"/>
    </xf>
    <xf numFmtId="1" fontId="37" fillId="0" borderId="1" xfId="0" applyNumberFormat="1" applyFont="1" applyFill="1" applyBorder="1" applyAlignment="1" applyProtection="1">
      <alignment horizontal="center" vertical="center" wrapText="1"/>
    </xf>
    <xf numFmtId="0" fontId="36" fillId="13" borderId="1" xfId="0" applyFont="1" applyFill="1" applyBorder="1" applyAlignment="1" applyProtection="1">
      <alignment vertical="center" wrapText="1"/>
      <protection locked="0"/>
    </xf>
    <xf numFmtId="0" fontId="34" fillId="13" borderId="1" xfId="0" applyFont="1" applyFill="1" applyBorder="1" applyAlignment="1" applyProtection="1">
      <alignment horizontal="center"/>
      <protection locked="0"/>
    </xf>
    <xf numFmtId="0" fontId="39" fillId="13" borderId="1" xfId="0" applyFont="1" applyFill="1" applyBorder="1" applyAlignment="1" applyProtection="1">
      <alignment horizontal="center"/>
      <protection locked="0"/>
    </xf>
    <xf numFmtId="0" fontId="39" fillId="13" borderId="1" xfId="0" applyFont="1" applyFill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2" fontId="39" fillId="0" borderId="1" xfId="0" applyNumberFormat="1" applyFont="1" applyFill="1" applyBorder="1" applyAlignment="1" applyProtection="1">
      <alignment horizontal="center" vertical="center" wrapText="1"/>
    </xf>
    <xf numFmtId="2" fontId="39" fillId="0" borderId="1" xfId="0" applyNumberFormat="1" applyFont="1" applyFill="1" applyBorder="1" applyAlignment="1" applyProtection="1">
      <alignment vertical="center" wrapText="1"/>
    </xf>
    <xf numFmtId="0" fontId="38" fillId="13" borderId="1" xfId="0" applyFont="1" applyFill="1" applyBorder="1" applyAlignment="1" applyProtection="1">
      <alignment horizontal="center" vertical="center" wrapText="1"/>
      <protection locked="0"/>
    </xf>
    <xf numFmtId="2" fontId="39" fillId="13" borderId="1" xfId="0" applyNumberFormat="1" applyFont="1" applyFill="1" applyBorder="1" applyAlignment="1" applyProtection="1">
      <alignment horizontal="center"/>
      <protection locked="0"/>
    </xf>
    <xf numFmtId="0" fontId="37" fillId="13" borderId="1" xfId="0" applyFont="1" applyFill="1" applyBorder="1" applyAlignment="1" applyProtection="1">
      <alignment vertical="center" wrapText="1"/>
    </xf>
    <xf numFmtId="0" fontId="34" fillId="13" borderId="1" xfId="0" applyFont="1" applyFill="1" applyBorder="1" applyAlignment="1" applyProtection="1">
      <alignment horizontal="center" vertical="center" wrapText="1"/>
      <protection locked="0"/>
    </xf>
    <xf numFmtId="0" fontId="39" fillId="13" borderId="1" xfId="0" applyFont="1" applyFill="1" applyBorder="1" applyAlignment="1" applyProtection="1">
      <alignment vertical="center" wrapText="1"/>
    </xf>
    <xf numFmtId="0" fontId="41" fillId="0" borderId="0" xfId="0" applyFont="1" applyProtection="1"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9" fillId="0" borderId="0" xfId="0" applyFont="1" applyAlignment="1" applyProtection="1">
      <alignment horizontal="center"/>
      <protection locked="0"/>
    </xf>
    <xf numFmtId="2" fontId="39" fillId="0" borderId="0" xfId="0" applyNumberFormat="1" applyFont="1" applyFill="1" applyAlignment="1" applyProtection="1">
      <alignment horizontal="center"/>
      <protection locked="0"/>
    </xf>
    <xf numFmtId="2" fontId="39" fillId="0" borderId="0" xfId="0" applyNumberFormat="1" applyFont="1" applyAlignment="1" applyProtection="1">
      <alignment horizontal="center"/>
      <protection locked="0"/>
    </xf>
    <xf numFmtId="0" fontId="39" fillId="0" borderId="0" xfId="0" applyFont="1" applyProtection="1"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center"/>
      <protection locked="0"/>
    </xf>
    <xf numFmtId="2" fontId="40" fillId="0" borderId="0" xfId="0" applyNumberFormat="1" applyFont="1" applyFill="1" applyAlignment="1" applyProtection="1">
      <alignment horizontal="center"/>
      <protection locked="0"/>
    </xf>
    <xf numFmtId="2" fontId="40" fillId="0" borderId="0" xfId="0" applyNumberFormat="1" applyFont="1" applyAlignment="1" applyProtection="1">
      <alignment horizontal="center"/>
      <protection locked="0"/>
    </xf>
    <xf numFmtId="2" fontId="40" fillId="0" borderId="0" xfId="0" applyNumberFormat="1" applyFont="1" applyFill="1" applyAlignment="1" applyProtection="1">
      <alignment horizontal="left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2" fontId="3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8" xfId="0" applyFont="1" applyBorder="1" applyAlignment="1" applyProtection="1">
      <alignment horizontal="center"/>
      <protection locked="0"/>
    </xf>
    <xf numFmtId="49" fontId="3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7" xfId="0" applyNumberFormat="1" applyFont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center"/>
      <protection locked="0"/>
    </xf>
    <xf numFmtId="2" fontId="39" fillId="0" borderId="1" xfId="0" applyNumberFormat="1" applyFont="1" applyBorder="1" applyAlignment="1" applyProtection="1">
      <alignment horizontal="center"/>
      <protection locked="0"/>
    </xf>
    <xf numFmtId="0" fontId="39" fillId="0" borderId="1" xfId="0" applyFont="1" applyBorder="1" applyProtection="1">
      <protection locked="0"/>
    </xf>
    <xf numFmtId="0" fontId="39" fillId="0" borderId="1" xfId="0" applyFont="1" applyBorder="1" applyAlignment="1" applyProtection="1">
      <alignment horizontal="center"/>
    </xf>
    <xf numFmtId="2" fontId="39" fillId="0" borderId="1" xfId="0" applyNumberFormat="1" applyFont="1" applyBorder="1" applyAlignment="1" applyProtection="1">
      <alignment horizontal="center"/>
    </xf>
    <xf numFmtId="0" fontId="39" fillId="0" borderId="1" xfId="0" applyFont="1" applyBorder="1" applyProtection="1"/>
    <xf numFmtId="0" fontId="37" fillId="0" borderId="0" xfId="0" applyFont="1" applyAlignment="1" applyProtection="1">
      <alignment horizontal="right"/>
      <protection locked="0"/>
    </xf>
    <xf numFmtId="2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left"/>
      <protection locked="0"/>
    </xf>
    <xf numFmtId="0" fontId="36" fillId="8" borderId="1" xfId="0" applyFont="1" applyFill="1" applyBorder="1" applyAlignment="1" applyProtection="1">
      <alignment horizontal="center" vertical="center" wrapText="1"/>
      <protection locked="0"/>
    </xf>
    <xf numFmtId="1" fontId="36" fillId="0" borderId="1" xfId="0" applyNumberFormat="1" applyFont="1" applyFill="1" applyBorder="1" applyAlignment="1" applyProtection="1">
      <alignment horizontal="center" vertical="center" wrapText="1"/>
    </xf>
    <xf numFmtId="0" fontId="40" fillId="13" borderId="1" xfId="0" applyFont="1" applyFill="1" applyBorder="1" applyAlignment="1" applyProtection="1">
      <alignment horizontal="center"/>
      <protection locked="0"/>
    </xf>
    <xf numFmtId="0" fontId="40" fillId="13" borderId="1" xfId="0" applyFont="1" applyFill="1" applyBorder="1" applyAlignment="1" applyProtection="1">
      <alignment vertical="center" wrapText="1"/>
      <protection locked="0"/>
    </xf>
    <xf numFmtId="0" fontId="40" fillId="8" borderId="1" xfId="0" applyFont="1" applyFill="1" applyBorder="1" applyAlignment="1" applyProtection="1">
      <alignment horizontal="center" vertical="center" wrapText="1"/>
      <protection locked="0"/>
    </xf>
    <xf numFmtId="2" fontId="40" fillId="0" borderId="1" xfId="0" applyNumberFormat="1" applyFont="1" applyFill="1" applyBorder="1" applyAlignment="1" applyProtection="1">
      <alignment horizontal="center" vertical="center" wrapText="1"/>
    </xf>
    <xf numFmtId="2" fontId="40" fillId="0" borderId="1" xfId="0" applyNumberFormat="1" applyFont="1" applyFill="1" applyBorder="1" applyAlignment="1" applyProtection="1">
      <alignment vertical="center" wrapText="1"/>
    </xf>
    <xf numFmtId="0" fontId="36" fillId="13" borderId="1" xfId="0" applyFont="1" applyFill="1" applyBorder="1" applyAlignment="1" applyProtection="1">
      <alignment horizontal="center" vertical="center" wrapText="1"/>
      <protection locked="0"/>
    </xf>
    <xf numFmtId="2" fontId="40" fillId="13" borderId="1" xfId="0" applyNumberFormat="1" applyFont="1" applyFill="1" applyBorder="1" applyAlignment="1" applyProtection="1">
      <alignment horizontal="center"/>
      <protection locked="0"/>
    </xf>
    <xf numFmtId="0" fontId="36" fillId="13" borderId="1" xfId="0" applyFont="1" applyFill="1" applyBorder="1" applyAlignment="1" applyProtection="1">
      <alignment vertical="center" wrapText="1"/>
    </xf>
    <xf numFmtId="0" fontId="40" fillId="13" borderId="1" xfId="0" applyFont="1" applyFill="1" applyBorder="1" applyAlignment="1" applyProtection="1">
      <alignment horizontal="center" vertical="center" wrapText="1"/>
      <protection locked="0"/>
    </xf>
    <xf numFmtId="0" fontId="40" fillId="13" borderId="1" xfId="0" applyFont="1" applyFill="1" applyBorder="1" applyAlignment="1" applyProtection="1">
      <alignment vertical="center" wrapText="1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2" fontId="3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/>
      <protection locked="0"/>
    </xf>
    <xf numFmtId="49" fontId="36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7" xfId="0" applyNumberFormat="1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/>
      <protection locked="0"/>
    </xf>
    <xf numFmtId="2" fontId="40" fillId="0" borderId="1" xfId="0" applyNumberFormat="1" applyFont="1" applyBorder="1" applyAlignment="1" applyProtection="1">
      <alignment horizontal="center"/>
      <protection locked="0"/>
    </xf>
    <xf numFmtId="0" fontId="40" fillId="0" borderId="1" xfId="0" applyFont="1" applyBorder="1" applyProtection="1">
      <protection locked="0"/>
    </xf>
    <xf numFmtId="0" fontId="40" fillId="0" borderId="1" xfId="0" applyFont="1" applyBorder="1" applyAlignment="1" applyProtection="1">
      <alignment horizontal="center"/>
    </xf>
    <xf numFmtId="2" fontId="40" fillId="0" borderId="1" xfId="0" applyNumberFormat="1" applyFont="1" applyBorder="1" applyAlignment="1" applyProtection="1">
      <alignment horizontal="center"/>
    </xf>
    <xf numFmtId="0" fontId="40" fillId="0" borderId="1" xfId="0" applyFont="1" applyBorder="1" applyProtection="1"/>
    <xf numFmtId="0" fontId="36" fillId="0" borderId="0" xfId="0" applyFont="1" applyAlignment="1" applyProtection="1">
      <alignment horizontal="right"/>
      <protection locked="0"/>
    </xf>
    <xf numFmtId="2" fontId="36" fillId="0" borderId="0" xfId="0" applyNumberFormat="1" applyFont="1" applyAlignment="1" applyProtection="1">
      <alignment horizontal="center"/>
    </xf>
    <xf numFmtId="0" fontId="36" fillId="0" borderId="0" xfId="0" applyFont="1" applyAlignment="1" applyProtection="1">
      <alignment horizontal="left"/>
      <protection locked="0"/>
    </xf>
    <xf numFmtId="0" fontId="36" fillId="0" borderId="8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37" fillId="8" borderId="1" xfId="0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2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center" wrapText="1"/>
    </xf>
    <xf numFmtId="0" fontId="29" fillId="0" borderId="6" xfId="0" applyFont="1" applyBorder="1" applyAlignment="1">
      <alignment horizontal="left" vertical="center" readingOrder="1"/>
    </xf>
    <xf numFmtId="0" fontId="29" fillId="0" borderId="0" xfId="0" applyFont="1" applyBorder="1" applyAlignment="1">
      <alignment horizontal="center" vertical="center" readingOrder="1"/>
    </xf>
    <xf numFmtId="0" fontId="29" fillId="0" borderId="0" xfId="0" applyFont="1" applyBorder="1" applyAlignment="1">
      <alignment horizontal="left" vertical="center" readingOrder="1"/>
    </xf>
    <xf numFmtId="0" fontId="0" fillId="0" borderId="5" xfId="0" applyBorder="1" applyAlignment="1">
      <alignment vertical="top" wrapText="1"/>
    </xf>
    <xf numFmtId="0" fontId="6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6" fillId="0" borderId="8" xfId="0" applyFont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36" fillId="0" borderId="7" xfId="0" applyFont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37" fillId="0" borderId="2" xfId="0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 wrapText="1"/>
      <protection locked="0"/>
    </xf>
    <xf numFmtId="49" fontId="45" fillId="0" borderId="0" xfId="0" applyNumberFormat="1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 vertical="top"/>
      <protection locked="0"/>
    </xf>
    <xf numFmtId="0" fontId="32" fillId="0" borderId="0" xfId="0" applyFont="1" applyAlignment="1" applyProtection="1">
      <alignment horizontal="center"/>
      <protection locked="0"/>
    </xf>
    <xf numFmtId="0" fontId="37" fillId="8" borderId="1" xfId="0" applyFont="1" applyFill="1" applyBorder="1" applyAlignment="1" applyProtection="1">
      <alignment horizontal="center" vertical="center" wrapText="1"/>
      <protection locked="0"/>
    </xf>
    <xf numFmtId="2" fontId="37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8" xfId="0" applyFont="1" applyFill="1" applyBorder="1" applyAlignment="1" applyProtection="1">
      <alignment horizontal="center" vertical="center" wrapText="1"/>
      <protection locked="0"/>
    </xf>
    <xf numFmtId="0" fontId="37" fillId="0" borderId="7" xfId="0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49" fontId="43" fillId="0" borderId="0" xfId="0" applyNumberFormat="1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36" fillId="0" borderId="0" xfId="0" applyFont="1" applyAlignment="1" applyProtection="1">
      <alignment horizontal="center"/>
      <protection locked="0"/>
    </xf>
    <xf numFmtId="0" fontId="36" fillId="8" borderId="2" xfId="0" applyFont="1" applyFill="1" applyBorder="1" applyAlignment="1" applyProtection="1">
      <alignment horizontal="center" vertical="center" wrapText="1"/>
      <protection locked="0"/>
    </xf>
    <xf numFmtId="0" fontId="36" fillId="8" borderId="3" xfId="0" applyFont="1" applyFill="1" applyBorder="1" applyAlignment="1" applyProtection="1">
      <alignment horizontal="center" vertical="center" wrapText="1"/>
      <protection locked="0"/>
    </xf>
    <xf numFmtId="0" fontId="36" fillId="8" borderId="4" xfId="0" applyFont="1" applyFill="1" applyBorder="1" applyAlignment="1" applyProtection="1">
      <alignment horizontal="center" vertical="center" wrapText="1"/>
      <protection locked="0"/>
    </xf>
    <xf numFmtId="2" fontId="3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8" xfId="0" applyFont="1" applyFill="1" applyBorder="1" applyAlignment="1" applyProtection="1">
      <alignment horizontal="center" vertical="center" wrapText="1"/>
      <protection locked="0"/>
    </xf>
    <xf numFmtId="0" fontId="36" fillId="0" borderId="7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10" borderId="2" xfId="0" applyFill="1" applyBorder="1" applyAlignment="1">
      <alignment horizontal="right"/>
    </xf>
    <xf numFmtId="0" fontId="0" fillId="10" borderId="3" xfId="0" applyFill="1" applyBorder="1" applyAlignment="1">
      <alignment horizontal="right"/>
    </xf>
    <xf numFmtId="0" fontId="0" fillId="10" borderId="4" xfId="0" applyFill="1" applyBorder="1" applyAlignment="1">
      <alignment horizontal="right"/>
    </xf>
    <xf numFmtId="0" fontId="0" fillId="13" borderId="2" xfId="0" applyFill="1" applyBorder="1" applyAlignment="1">
      <alignment horizontal="right"/>
    </xf>
    <xf numFmtId="0" fontId="0" fillId="13" borderId="3" xfId="0" applyFill="1" applyBorder="1" applyAlignment="1">
      <alignment horizontal="right"/>
    </xf>
    <xf numFmtId="0" fontId="0" fillId="13" borderId="4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12" borderId="2" xfId="0" applyFill="1" applyBorder="1" applyAlignment="1">
      <alignment horizontal="right"/>
    </xf>
    <xf numFmtId="0" fontId="0" fillId="12" borderId="3" xfId="0" applyFill="1" applyBorder="1" applyAlignment="1">
      <alignment horizontal="right"/>
    </xf>
    <xf numFmtId="0" fontId="0" fillId="12" borderId="4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2" fontId="0" fillId="4" borderId="3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2" fontId="0" fillId="7" borderId="2" xfId="0" applyNumberFormat="1" applyFill="1" applyBorder="1" applyAlignment="1">
      <alignment horizontal="right"/>
    </xf>
    <xf numFmtId="2" fontId="0" fillId="7" borderId="3" xfId="0" applyNumberFormat="1" applyFill="1" applyBorder="1" applyAlignment="1">
      <alignment horizontal="right"/>
    </xf>
    <xf numFmtId="2" fontId="0" fillId="7" borderId="4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right"/>
    </xf>
    <xf numFmtId="1" fontId="3" fillId="4" borderId="2" xfId="0" applyNumberFormat="1" applyFont="1" applyFill="1" applyBorder="1" applyAlignment="1">
      <alignment horizontal="right"/>
    </xf>
    <xf numFmtId="1" fontId="3" fillId="4" borderId="3" xfId="0" applyNumberFormat="1" applyFont="1" applyFill="1" applyBorder="1" applyAlignment="1">
      <alignment horizontal="right"/>
    </xf>
    <xf numFmtId="0" fontId="0" fillId="9" borderId="1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2" fontId="3" fillId="13" borderId="2" xfId="0" applyNumberFormat="1" applyFont="1" applyFill="1" applyBorder="1" applyAlignment="1">
      <alignment horizontal="right"/>
    </xf>
    <xf numFmtId="2" fontId="3" fillId="13" borderId="3" xfId="0" applyNumberFormat="1" applyFont="1" applyFill="1" applyBorder="1" applyAlignment="1">
      <alignment horizontal="right"/>
    </xf>
    <xf numFmtId="2" fontId="3" fillId="13" borderId="4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2" fontId="0" fillId="8" borderId="2" xfId="0" applyNumberFormat="1" applyFill="1" applyBorder="1" applyAlignment="1">
      <alignment horizontal="right"/>
    </xf>
    <xf numFmtId="2" fontId="0" fillId="8" borderId="3" xfId="0" applyNumberFormat="1" applyFill="1" applyBorder="1" applyAlignment="1">
      <alignment horizontal="right"/>
    </xf>
    <xf numFmtId="2" fontId="0" fillId="8" borderId="4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0" borderId="3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0" fontId="0" fillId="10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2</xdr:row>
      <xdr:rowOff>57150</xdr:rowOff>
    </xdr:from>
    <xdr:to>
      <xdr:col>0</xdr:col>
      <xdr:colOff>2152650</xdr:colOff>
      <xdr:row>2</xdr:row>
      <xdr:rowOff>219075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194310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3143250</xdr:colOff>
      <xdr:row>2</xdr:row>
      <xdr:rowOff>57150</xdr:rowOff>
    </xdr:from>
    <xdr:to>
      <xdr:col>0</xdr:col>
      <xdr:colOff>3352800</xdr:colOff>
      <xdr:row>2</xdr:row>
      <xdr:rowOff>219075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3143250" y="64770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4819650</xdr:colOff>
      <xdr:row>2</xdr:row>
      <xdr:rowOff>76200</xdr:rowOff>
    </xdr:from>
    <xdr:to>
      <xdr:col>0</xdr:col>
      <xdr:colOff>5029200</xdr:colOff>
      <xdr:row>2</xdr:row>
      <xdr:rowOff>238125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4819650" y="666750"/>
          <a:ext cx="2095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904875</xdr:colOff>
      <xdr:row>20</xdr:row>
      <xdr:rowOff>219075</xdr:rowOff>
    </xdr:from>
    <xdr:to>
      <xdr:col>0</xdr:col>
      <xdr:colOff>6515100</xdr:colOff>
      <xdr:row>22</xdr:row>
      <xdr:rowOff>9525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904875" y="6057900"/>
          <a:ext cx="56102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Cordia New"/>
              <a:cs typeface="Cordia New"/>
            </a:rPr>
            <a:t>***ดาว์นโหลดแบบฟอร์มพร้อมสูตรคำนวณจากเว็บไซด์กองการเจ้าหน้าที่***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FF0000"/>
              </a:solidFill>
              <a:latin typeface="Cordia New"/>
              <a:cs typeface="Cordia New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16</xdr:row>
      <xdr:rowOff>76200</xdr:rowOff>
    </xdr:from>
    <xdr:to>
      <xdr:col>0</xdr:col>
      <xdr:colOff>171450</xdr:colOff>
      <xdr:row>16</xdr:row>
      <xdr:rowOff>171450</xdr:rowOff>
    </xdr:to>
    <xdr:sp macro="" textlink="">
      <xdr:nvSpPr>
        <xdr:cNvPr id="15387" name="Rectangle 27"/>
        <xdr:cNvSpPr>
          <a:spLocks noChangeArrowheads="1"/>
        </xdr:cNvSpPr>
      </xdr:nvSpPr>
      <xdr:spPr bwMode="auto">
        <a:xfrm>
          <a:off x="66675" y="4076700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17</xdr:row>
      <xdr:rowOff>85725</xdr:rowOff>
    </xdr:from>
    <xdr:to>
      <xdr:col>0</xdr:col>
      <xdr:colOff>152400</xdr:colOff>
      <xdr:row>17</xdr:row>
      <xdr:rowOff>171450</xdr:rowOff>
    </xdr:to>
    <xdr:sp macro="" textlink="">
      <xdr:nvSpPr>
        <xdr:cNvPr id="15386" name="Rectangle 26"/>
        <xdr:cNvSpPr>
          <a:spLocks noChangeArrowheads="1"/>
        </xdr:cNvSpPr>
      </xdr:nvSpPr>
      <xdr:spPr bwMode="auto">
        <a:xfrm>
          <a:off x="47625" y="4324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21</xdr:row>
      <xdr:rowOff>76200</xdr:rowOff>
    </xdr:from>
    <xdr:to>
      <xdr:col>0</xdr:col>
      <xdr:colOff>114300</xdr:colOff>
      <xdr:row>21</xdr:row>
      <xdr:rowOff>161925</xdr:rowOff>
    </xdr:to>
    <xdr:sp macro="" textlink="">
      <xdr:nvSpPr>
        <xdr:cNvPr id="15383" name="Rectangle 23"/>
        <xdr:cNvSpPr>
          <a:spLocks noChangeArrowheads="1"/>
        </xdr:cNvSpPr>
      </xdr:nvSpPr>
      <xdr:spPr bwMode="auto">
        <a:xfrm>
          <a:off x="9525" y="2213610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85725</xdr:colOff>
      <xdr:row>16</xdr:row>
      <xdr:rowOff>66675</xdr:rowOff>
    </xdr:from>
    <xdr:to>
      <xdr:col>2</xdr:col>
      <xdr:colOff>190500</xdr:colOff>
      <xdr:row>16</xdr:row>
      <xdr:rowOff>161925</xdr:rowOff>
    </xdr:to>
    <xdr:sp macro="" textlink="">
      <xdr:nvSpPr>
        <xdr:cNvPr id="15385" name="Rectangle 25"/>
        <xdr:cNvSpPr>
          <a:spLocks noChangeArrowheads="1"/>
        </xdr:cNvSpPr>
      </xdr:nvSpPr>
      <xdr:spPr bwMode="auto">
        <a:xfrm>
          <a:off x="4133850" y="4067175"/>
          <a:ext cx="104775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95250</xdr:colOff>
      <xdr:row>17</xdr:row>
      <xdr:rowOff>85725</xdr:rowOff>
    </xdr:from>
    <xdr:to>
      <xdr:col>2</xdr:col>
      <xdr:colOff>200025</xdr:colOff>
      <xdr:row>17</xdr:row>
      <xdr:rowOff>171450</xdr:rowOff>
    </xdr:to>
    <xdr:sp macro="" textlink="">
      <xdr:nvSpPr>
        <xdr:cNvPr id="15384" name="Rectangle 24"/>
        <xdr:cNvSpPr>
          <a:spLocks noChangeArrowheads="1"/>
        </xdr:cNvSpPr>
      </xdr:nvSpPr>
      <xdr:spPr bwMode="auto">
        <a:xfrm>
          <a:off x="4143375" y="432435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21</xdr:row>
      <xdr:rowOff>76200</xdr:rowOff>
    </xdr:from>
    <xdr:to>
      <xdr:col>2</xdr:col>
      <xdr:colOff>114300</xdr:colOff>
      <xdr:row>21</xdr:row>
      <xdr:rowOff>161925</xdr:rowOff>
    </xdr:to>
    <xdr:sp macro="" textlink="">
      <xdr:nvSpPr>
        <xdr:cNvPr id="15381" name="Rectangle 21"/>
        <xdr:cNvSpPr>
          <a:spLocks noChangeArrowheads="1"/>
        </xdr:cNvSpPr>
      </xdr:nvSpPr>
      <xdr:spPr bwMode="auto">
        <a:xfrm>
          <a:off x="1228725" y="22136100"/>
          <a:ext cx="104775" cy="85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18</xdr:row>
      <xdr:rowOff>0</xdr:rowOff>
    </xdr:from>
    <xdr:to>
      <xdr:col>6</xdr:col>
      <xdr:colOff>285750</xdr:colOff>
      <xdr:row>20</xdr:row>
      <xdr:rowOff>133350</xdr:rowOff>
    </xdr:to>
    <xdr:sp macro="" textlink="">
      <xdr:nvSpPr>
        <xdr:cNvPr id="2" name="Right Brace 1"/>
        <xdr:cNvSpPr/>
      </xdr:nvSpPr>
      <xdr:spPr>
        <a:xfrm>
          <a:off x="8839200" y="3048000"/>
          <a:ext cx="257175" cy="514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4.25"/>
  <cols>
    <col min="1" max="1" width="126.25" customWidth="1"/>
  </cols>
  <sheetData>
    <row r="1" spans="1:1" ht="23.25">
      <c r="A1" s="38" t="s">
        <v>307</v>
      </c>
    </row>
    <row r="2" spans="1:1" ht="23.25">
      <c r="A2" s="33" t="s">
        <v>54</v>
      </c>
    </row>
    <row r="3" spans="1:1" ht="23.25">
      <c r="A3" s="34" t="s">
        <v>211</v>
      </c>
    </row>
    <row r="4" spans="1:1" ht="23.25">
      <c r="A4" s="35" t="s">
        <v>55</v>
      </c>
    </row>
    <row r="5" spans="1:1" ht="23.25">
      <c r="A5" s="37" t="s">
        <v>56</v>
      </c>
    </row>
    <row r="6" spans="1:1" ht="23.25">
      <c r="A6" s="37" t="s">
        <v>57</v>
      </c>
    </row>
    <row r="7" spans="1:1" ht="23.25">
      <c r="A7" s="37" t="s">
        <v>212</v>
      </c>
    </row>
    <row r="8" spans="1:1" ht="23.25">
      <c r="A8" s="36" t="s">
        <v>58</v>
      </c>
    </row>
    <row r="9" spans="1:1" ht="23.25">
      <c r="A9" s="37" t="s">
        <v>66</v>
      </c>
    </row>
    <row r="10" spans="1:1" ht="23.25">
      <c r="A10" s="37" t="s">
        <v>67</v>
      </c>
    </row>
    <row r="11" spans="1:1" ht="23.25">
      <c r="A11" s="37" t="s">
        <v>59</v>
      </c>
    </row>
    <row r="12" spans="1:1" ht="23.25">
      <c r="A12" s="37" t="s">
        <v>60</v>
      </c>
    </row>
    <row r="13" spans="1:1" ht="23.25">
      <c r="A13" s="37" t="s">
        <v>61</v>
      </c>
    </row>
    <row r="14" spans="1:1" ht="23.25">
      <c r="A14" s="37" t="s">
        <v>62</v>
      </c>
    </row>
    <row r="15" spans="1:1" ht="23.25">
      <c r="A15" s="37" t="s">
        <v>63</v>
      </c>
    </row>
    <row r="16" spans="1:1" ht="23.25">
      <c r="A16" s="37" t="s">
        <v>64</v>
      </c>
    </row>
    <row r="17" spans="1:1" ht="23.25">
      <c r="A17" s="37" t="s">
        <v>65</v>
      </c>
    </row>
    <row r="18" spans="1:1" ht="20.25" customHeight="1">
      <c r="A18" s="37" t="s">
        <v>253</v>
      </c>
    </row>
    <row r="19" spans="1:1" s="40" customFormat="1" ht="21">
      <c r="A19" s="20"/>
    </row>
    <row r="20" spans="1:1" ht="23.25">
      <c r="A20" s="37"/>
    </row>
    <row r="21" spans="1:1" ht="23.25">
      <c r="A21" s="37"/>
    </row>
  </sheetData>
  <pageMargins left="0.7" right="0.7" top="0.75" bottom="0.75" header="0.3" footer="0.3"/>
  <pageSetup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A18" sqref="A18:F18"/>
    </sheetView>
  </sheetViews>
  <sheetFormatPr defaultRowHeight="14.25"/>
  <cols>
    <col min="1" max="1" width="42.875" bestFit="1" customWidth="1"/>
    <col min="3" max="3" width="21.75" bestFit="1" customWidth="1"/>
    <col min="4" max="4" width="35" bestFit="1" customWidth="1"/>
    <col min="5" max="5" width="15.25" bestFit="1" customWidth="1"/>
    <col min="6" max="6" width="9.625" bestFit="1" customWidth="1"/>
  </cols>
  <sheetData>
    <row r="1" spans="1:6">
      <c r="A1" s="1" t="s">
        <v>0</v>
      </c>
      <c r="B1" s="287" t="s">
        <v>35</v>
      </c>
      <c r="C1" s="287"/>
      <c r="D1" s="287"/>
    </row>
    <row r="2" spans="1:6">
      <c r="A2" s="1" t="s">
        <v>1</v>
      </c>
      <c r="B2" s="287" t="s">
        <v>21</v>
      </c>
      <c r="C2" s="287"/>
      <c r="D2" s="287"/>
    </row>
    <row r="3" spans="1:6">
      <c r="A3" s="1" t="s">
        <v>16</v>
      </c>
      <c r="B3" s="287">
        <v>10</v>
      </c>
      <c r="C3" s="287"/>
      <c r="D3" s="287"/>
      <c r="E3" t="s">
        <v>17</v>
      </c>
    </row>
    <row r="4" spans="1:6">
      <c r="A4" s="2" t="s">
        <v>2</v>
      </c>
      <c r="B4" s="287" t="s">
        <v>34</v>
      </c>
      <c r="C4" s="287"/>
      <c r="D4" s="287"/>
    </row>
    <row r="6" spans="1:6">
      <c r="A6" s="10" t="s">
        <v>3</v>
      </c>
      <c r="B6" s="10" t="s">
        <v>4</v>
      </c>
      <c r="C6" s="10" t="s">
        <v>5</v>
      </c>
      <c r="D6" s="10" t="s">
        <v>18</v>
      </c>
      <c r="E6" s="10" t="s">
        <v>6</v>
      </c>
      <c r="F6" s="10" t="s">
        <v>7</v>
      </c>
    </row>
    <row r="7" spans="1:6">
      <c r="A7" s="3" t="s">
        <v>10</v>
      </c>
      <c r="B7" s="5">
        <v>25</v>
      </c>
      <c r="C7" s="5">
        <v>9</v>
      </c>
      <c r="D7" s="6">
        <f>C7*(B3/12)</f>
        <v>7.5</v>
      </c>
      <c r="E7" s="8">
        <f>E8+E9</f>
        <v>13</v>
      </c>
      <c r="F7" s="85">
        <f>(1-(0.25^(E7/D7)))*B7</f>
        <v>22.73864181649941</v>
      </c>
    </row>
    <row r="8" spans="1:6">
      <c r="A8" s="1" t="s">
        <v>8</v>
      </c>
      <c r="B8" s="9"/>
      <c r="C8" s="9"/>
      <c r="D8" s="9"/>
      <c r="E8" s="10">
        <v>12</v>
      </c>
      <c r="F8" s="85"/>
    </row>
    <row r="9" spans="1:6">
      <c r="A9" s="1" t="s">
        <v>9</v>
      </c>
      <c r="B9" s="9"/>
      <c r="C9" s="9"/>
      <c r="D9" s="11"/>
      <c r="E9" s="12">
        <v>1</v>
      </c>
      <c r="F9" s="85"/>
    </row>
    <row r="10" spans="1:6">
      <c r="A10" s="3" t="s">
        <v>11</v>
      </c>
      <c r="B10" s="5">
        <v>65</v>
      </c>
      <c r="C10" s="5">
        <v>8</v>
      </c>
      <c r="D10" s="84">
        <f>C10*(B3/12)</f>
        <v>6.666666666666667</v>
      </c>
      <c r="E10" s="6">
        <f>E11</f>
        <v>10</v>
      </c>
      <c r="F10" s="85">
        <f>(1-(0.25^(E10/D10)))*B10</f>
        <v>56.875</v>
      </c>
    </row>
    <row r="11" spans="1:6">
      <c r="A11" s="1" t="s">
        <v>12</v>
      </c>
      <c r="B11" s="9"/>
      <c r="C11" s="9"/>
      <c r="D11" s="9"/>
      <c r="E11" s="10">
        <v>10</v>
      </c>
      <c r="F11" s="85"/>
    </row>
    <row r="12" spans="1:6">
      <c r="A12" s="1" t="s">
        <v>13</v>
      </c>
      <c r="B12" s="9"/>
      <c r="C12" s="9"/>
      <c r="D12" s="9"/>
      <c r="E12" s="13" t="s">
        <v>36</v>
      </c>
      <c r="F12" s="85"/>
    </row>
    <row r="13" spans="1:6">
      <c r="A13" s="3" t="s">
        <v>14</v>
      </c>
      <c r="B13" s="5">
        <v>5</v>
      </c>
      <c r="C13" s="5">
        <v>2</v>
      </c>
      <c r="D13" s="84">
        <f>C13*(B3/12)</f>
        <v>1.6666666666666667</v>
      </c>
      <c r="E13" s="10">
        <v>1</v>
      </c>
      <c r="F13" s="85">
        <f>(1-(0.25^(E13/D13)))*B13</f>
        <v>2.8236235917596897</v>
      </c>
    </row>
    <row r="14" spans="1:6">
      <c r="A14" s="3" t="s">
        <v>15</v>
      </c>
      <c r="B14" s="5">
        <v>5</v>
      </c>
      <c r="C14" s="5">
        <v>1</v>
      </c>
      <c r="D14" s="84">
        <f>C14*(B3/12)</f>
        <v>0.83333333333333337</v>
      </c>
      <c r="E14" s="10">
        <v>1</v>
      </c>
      <c r="F14" s="85">
        <f>(1-(0.25^(E14/D14)))*B14</f>
        <v>4.0526771459310016</v>
      </c>
    </row>
    <row r="15" spans="1:6">
      <c r="A15" s="98" t="s">
        <v>215</v>
      </c>
      <c r="B15" s="317">
        <f>(F7+F10+F13+F14)</f>
        <v>86.489942554190094</v>
      </c>
      <c r="C15" s="318"/>
      <c r="D15" s="318"/>
      <c r="E15" s="318"/>
      <c r="F15" s="319"/>
    </row>
    <row r="16" spans="1:6">
      <c r="A16" s="98" t="s">
        <v>241</v>
      </c>
      <c r="B16" s="317">
        <f>(F7+F10+F13+F14)*0.8</f>
        <v>69.191954043352084</v>
      </c>
      <c r="C16" s="318"/>
      <c r="D16" s="318"/>
      <c r="E16" s="318"/>
      <c r="F16" s="319"/>
    </row>
    <row r="17" spans="1:6" s="104" customFormat="1">
      <c r="A17" s="100"/>
      <c r="B17" s="101"/>
      <c r="C17" s="102"/>
      <c r="D17" s="102"/>
      <c r="E17" s="102"/>
      <c r="F17" s="103"/>
    </row>
    <row r="18" spans="1:6" s="104" customFormat="1">
      <c r="A18" s="96" t="s">
        <v>230</v>
      </c>
      <c r="B18" s="97" t="s">
        <v>4</v>
      </c>
      <c r="C18" s="284" t="s">
        <v>7</v>
      </c>
      <c r="D18" s="285"/>
      <c r="E18" s="285"/>
      <c r="F18" s="286"/>
    </row>
    <row r="19" spans="1:6">
      <c r="A19" s="1" t="s">
        <v>220</v>
      </c>
      <c r="B19" s="107">
        <v>20</v>
      </c>
      <c r="C19" s="75"/>
      <c r="D19" s="75"/>
      <c r="E19" s="75"/>
      <c r="F19" s="105">
        <f xml:space="preserve"> F20+F21</f>
        <v>15</v>
      </c>
    </row>
    <row r="20" spans="1:6">
      <c r="A20" s="1" t="s">
        <v>232</v>
      </c>
      <c r="B20" s="6">
        <v>10</v>
      </c>
      <c r="C20" s="76"/>
      <c r="D20" s="76"/>
      <c r="E20" s="76"/>
      <c r="F20" s="106">
        <v>7</v>
      </c>
    </row>
    <row r="21" spans="1:6">
      <c r="A21" s="1" t="s">
        <v>233</v>
      </c>
      <c r="B21" s="108">
        <v>10</v>
      </c>
      <c r="C21" s="76"/>
      <c r="D21" s="76"/>
      <c r="E21" s="76"/>
      <c r="F21" s="106">
        <v>8</v>
      </c>
    </row>
    <row r="22" spans="1:6">
      <c r="A22" s="1" t="s">
        <v>218</v>
      </c>
      <c r="B22" s="288">
        <f>B16+F19</f>
        <v>84.191954043352084</v>
      </c>
      <c r="C22" s="289"/>
      <c r="D22" s="289"/>
      <c r="E22" s="289"/>
      <c r="F22" s="290"/>
    </row>
    <row r="23" spans="1:6">
      <c r="A23" s="78" t="s">
        <v>242</v>
      </c>
      <c r="B23" s="297">
        <f>B22*0.8</f>
        <v>67.353563234681673</v>
      </c>
      <c r="C23" s="298"/>
      <c r="D23" s="298"/>
      <c r="E23" s="298"/>
      <c r="F23" s="299"/>
    </row>
    <row r="24" spans="1:6">
      <c r="A24" s="2" t="s">
        <v>223</v>
      </c>
      <c r="B24" s="311">
        <v>20</v>
      </c>
      <c r="C24" s="312"/>
      <c r="D24" s="312"/>
      <c r="E24" s="312"/>
      <c r="F24" s="316"/>
    </row>
    <row r="25" spans="1:6">
      <c r="A25" s="7" t="s">
        <v>224</v>
      </c>
      <c r="B25" s="303">
        <f>B23+B24</f>
        <v>87.353563234681673</v>
      </c>
      <c r="C25" s="304"/>
      <c r="D25" s="304"/>
      <c r="E25" s="304"/>
      <c r="F25" s="305"/>
    </row>
    <row r="26" spans="1:6">
      <c r="A26" s="14" t="s">
        <v>37</v>
      </c>
    </row>
    <row r="27" spans="1:6">
      <c r="A27" s="308" t="s">
        <v>243</v>
      </c>
      <c r="B27" s="308"/>
      <c r="C27" s="308"/>
      <c r="D27" s="308"/>
      <c r="E27" s="308"/>
      <c r="F27" s="308"/>
    </row>
    <row r="28" spans="1:6">
      <c r="A28" s="308"/>
      <c r="B28" s="308"/>
      <c r="C28" s="308"/>
      <c r="D28" s="308"/>
      <c r="E28" s="308"/>
      <c r="F28" s="308"/>
    </row>
    <row r="30" spans="1:6">
      <c r="A30" s="15"/>
      <c r="B30" s="15"/>
      <c r="C30" s="15"/>
      <c r="D30" s="15"/>
      <c r="E30" s="15"/>
      <c r="F30" s="15"/>
    </row>
    <row r="31" spans="1:6">
      <c r="A31" s="15"/>
      <c r="B31" s="15"/>
      <c r="C31" s="15"/>
      <c r="D31" s="15"/>
      <c r="E31" s="15"/>
      <c r="F31" s="15"/>
    </row>
  </sheetData>
  <mergeCells count="12">
    <mergeCell ref="B1:D1"/>
    <mergeCell ref="B2:D2"/>
    <mergeCell ref="B3:D3"/>
    <mergeCell ref="B4:D4"/>
    <mergeCell ref="B16:F16"/>
    <mergeCell ref="B15:F15"/>
    <mergeCell ref="C18:F18"/>
    <mergeCell ref="A27:F28"/>
    <mergeCell ref="B22:F22"/>
    <mergeCell ref="B23:F23"/>
    <mergeCell ref="B24:F24"/>
    <mergeCell ref="B25:F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1" workbookViewId="0">
      <selection activeCell="H23" sqref="H23"/>
    </sheetView>
  </sheetViews>
  <sheetFormatPr defaultRowHeight="14.25"/>
  <cols>
    <col min="1" max="1" width="42.875" bestFit="1" customWidth="1"/>
    <col min="3" max="3" width="21.75" bestFit="1" customWidth="1"/>
    <col min="4" max="4" width="35" bestFit="1" customWidth="1"/>
    <col min="5" max="5" width="15.25" bestFit="1" customWidth="1"/>
    <col min="6" max="6" width="8.125" bestFit="1" customWidth="1"/>
  </cols>
  <sheetData>
    <row r="1" spans="1:6">
      <c r="A1" s="1" t="s">
        <v>0</v>
      </c>
      <c r="B1" s="287" t="s">
        <v>27</v>
      </c>
      <c r="C1" s="287"/>
      <c r="D1" s="287"/>
    </row>
    <row r="2" spans="1:6">
      <c r="A2" s="1" t="s">
        <v>1</v>
      </c>
      <c r="B2" s="287" t="s">
        <v>28</v>
      </c>
      <c r="C2" s="287"/>
      <c r="D2" s="287"/>
    </row>
    <row r="3" spans="1:6">
      <c r="A3" s="1" t="s">
        <v>16</v>
      </c>
      <c r="B3" s="287">
        <v>9</v>
      </c>
      <c r="C3" s="287"/>
      <c r="D3" s="287"/>
      <c r="E3" t="s">
        <v>17</v>
      </c>
    </row>
    <row r="4" spans="1:6">
      <c r="A4" s="2" t="s">
        <v>2</v>
      </c>
      <c r="B4" s="287" t="s">
        <v>22</v>
      </c>
      <c r="C4" s="287"/>
      <c r="D4" s="287"/>
    </row>
    <row r="6" spans="1:6">
      <c r="A6" s="1" t="s">
        <v>3</v>
      </c>
      <c r="B6" s="6" t="s">
        <v>4</v>
      </c>
      <c r="C6" s="6" t="s">
        <v>5</v>
      </c>
      <c r="D6" s="6" t="s">
        <v>18</v>
      </c>
      <c r="E6" s="6" t="s">
        <v>6</v>
      </c>
      <c r="F6" s="6" t="s">
        <v>7</v>
      </c>
    </row>
    <row r="7" spans="1:6">
      <c r="A7" s="3" t="s">
        <v>10</v>
      </c>
      <c r="B7" s="66">
        <v>65</v>
      </c>
      <c r="C7" s="66">
        <v>13</v>
      </c>
      <c r="D7" s="6">
        <f>C7*(B3/12)</f>
        <v>9.75</v>
      </c>
      <c r="E7" s="8">
        <f>E8+E9</f>
        <v>22</v>
      </c>
      <c r="F7" s="85">
        <f>(1-(0.25^(E7/D7)))*B7</f>
        <v>62.152793167146946</v>
      </c>
    </row>
    <row r="8" spans="1:6">
      <c r="A8" s="1" t="s">
        <v>8</v>
      </c>
      <c r="B8" s="9"/>
      <c r="C8" s="9"/>
      <c r="D8" s="9"/>
      <c r="E8" s="10">
        <v>20</v>
      </c>
      <c r="F8" s="85"/>
    </row>
    <row r="9" spans="1:6">
      <c r="A9" s="1" t="s">
        <v>9</v>
      </c>
      <c r="B9" s="9"/>
      <c r="C9" s="9"/>
      <c r="D9" s="11"/>
      <c r="E9" s="12">
        <v>2</v>
      </c>
      <c r="F9" s="85"/>
    </row>
    <row r="10" spans="1:6">
      <c r="A10" s="3" t="s">
        <v>11</v>
      </c>
      <c r="B10" s="66">
        <v>25</v>
      </c>
      <c r="C10" s="66">
        <v>4</v>
      </c>
      <c r="D10" s="6">
        <f>C10*(B3/12)</f>
        <v>3</v>
      </c>
      <c r="E10" s="6">
        <f>E11</f>
        <v>2</v>
      </c>
      <c r="F10" s="85">
        <f>(1-(0.25^(E10/D10)))*B10</f>
        <v>15.078743425198754</v>
      </c>
    </row>
    <row r="11" spans="1:6">
      <c r="A11" s="1" t="s">
        <v>12</v>
      </c>
      <c r="B11" s="9"/>
      <c r="C11" s="9"/>
      <c r="D11" s="9"/>
      <c r="E11" s="10">
        <v>2</v>
      </c>
      <c r="F11" s="85"/>
    </row>
    <row r="12" spans="1:6">
      <c r="A12" s="1" t="s">
        <v>13</v>
      </c>
      <c r="B12" s="9"/>
      <c r="C12" s="9"/>
      <c r="D12" s="9"/>
      <c r="E12" s="13" t="s">
        <v>29</v>
      </c>
      <c r="F12" s="85"/>
    </row>
    <row r="13" spans="1:6">
      <c r="A13" s="3" t="s">
        <v>14</v>
      </c>
      <c r="B13" s="66">
        <v>5</v>
      </c>
      <c r="C13" s="66">
        <v>2</v>
      </c>
      <c r="D13" s="6">
        <f>C13*(B3/12)</f>
        <v>1.5</v>
      </c>
      <c r="E13" s="10">
        <v>4</v>
      </c>
      <c r="F13" s="85">
        <f>(1-(0.25^(E13/D13)))*B13</f>
        <v>4.8759842928149846</v>
      </c>
    </row>
    <row r="14" spans="1:6">
      <c r="A14" s="3" t="s">
        <v>15</v>
      </c>
      <c r="B14" s="66">
        <v>5</v>
      </c>
      <c r="C14" s="66">
        <v>1</v>
      </c>
      <c r="D14" s="6">
        <f>C14*(B3/12)</f>
        <v>0.75</v>
      </c>
      <c r="E14" s="10">
        <v>4</v>
      </c>
      <c r="F14" s="85">
        <f>(1-(0.25^(E14/D14)))*B14</f>
        <v>4.99692402087428</v>
      </c>
    </row>
    <row r="15" spans="1:6">
      <c r="A15" s="4" t="s">
        <v>215</v>
      </c>
      <c r="B15" s="288">
        <f>(F7+F10+F13+F14)</f>
        <v>87.104444906034971</v>
      </c>
      <c r="C15" s="289"/>
      <c r="D15" s="289"/>
      <c r="E15" s="289"/>
      <c r="F15" s="290"/>
    </row>
    <row r="16" spans="1:6">
      <c r="A16" s="99" t="s">
        <v>216</v>
      </c>
      <c r="B16" s="294">
        <f>(B15)*0.8</f>
        <v>69.683555924827985</v>
      </c>
      <c r="C16" s="295"/>
      <c r="D16" s="295"/>
      <c r="E16" s="295"/>
      <c r="F16" s="296"/>
    </row>
    <row r="17" spans="1:6">
      <c r="A17" s="4"/>
      <c r="B17" s="67"/>
      <c r="C17" s="68"/>
      <c r="D17" s="68"/>
      <c r="E17" s="68"/>
      <c r="F17" s="69"/>
    </row>
    <row r="18" spans="1:6">
      <c r="A18" s="96" t="s">
        <v>230</v>
      </c>
      <c r="B18" s="97" t="s">
        <v>4</v>
      </c>
      <c r="C18" s="284" t="s">
        <v>7</v>
      </c>
      <c r="D18" s="285"/>
      <c r="E18" s="285"/>
      <c r="F18" s="286"/>
    </row>
    <row r="19" spans="1:6">
      <c r="A19" s="79" t="s">
        <v>220</v>
      </c>
      <c r="B19" s="66">
        <v>20</v>
      </c>
      <c r="C19" s="113"/>
      <c r="D19" s="113"/>
      <c r="E19" s="113"/>
      <c r="F19" s="66">
        <f xml:space="preserve"> F20+F21</f>
        <v>18</v>
      </c>
    </row>
    <row r="20" spans="1:6">
      <c r="A20" s="1" t="s">
        <v>221</v>
      </c>
      <c r="B20" s="6">
        <v>10</v>
      </c>
      <c r="C20" s="76"/>
      <c r="D20" s="76"/>
      <c r="E20" s="76"/>
      <c r="F20" s="10">
        <v>8</v>
      </c>
    </row>
    <row r="21" spans="1:6">
      <c r="A21" s="1" t="s">
        <v>222</v>
      </c>
      <c r="B21" s="6">
        <v>10</v>
      </c>
      <c r="C21" s="76"/>
      <c r="D21" s="76"/>
      <c r="E21" s="76"/>
      <c r="F21" s="10">
        <v>10</v>
      </c>
    </row>
    <row r="22" spans="1:6">
      <c r="A22" s="1" t="s">
        <v>218</v>
      </c>
      <c r="B22" s="288">
        <f>B16+F19</f>
        <v>87.683555924827985</v>
      </c>
      <c r="C22" s="289"/>
      <c r="D22" s="289"/>
      <c r="E22" s="289"/>
      <c r="F22" s="290"/>
    </row>
    <row r="23" spans="1:6">
      <c r="A23" s="2" t="s">
        <v>248</v>
      </c>
      <c r="B23" s="320">
        <f>B22*0.8</f>
        <v>70.146844739862388</v>
      </c>
      <c r="C23" s="321"/>
      <c r="D23" s="321"/>
      <c r="E23" s="321"/>
      <c r="F23" s="322"/>
    </row>
    <row r="24" spans="1:6">
      <c r="A24" s="2" t="s">
        <v>223</v>
      </c>
      <c r="B24" s="311">
        <v>20</v>
      </c>
      <c r="C24" s="312"/>
      <c r="D24" s="312"/>
      <c r="E24" s="312"/>
      <c r="F24" s="316"/>
    </row>
    <row r="25" spans="1:6">
      <c r="A25" s="7" t="s">
        <v>224</v>
      </c>
      <c r="B25" s="303">
        <f>B23+B24</f>
        <v>90.146844739862388</v>
      </c>
      <c r="C25" s="304"/>
      <c r="D25" s="304"/>
      <c r="E25" s="304"/>
      <c r="F25" s="305"/>
    </row>
    <row r="26" spans="1:6">
      <c r="A26" s="14" t="s">
        <v>30</v>
      </c>
    </row>
    <row r="27" spans="1:6">
      <c r="A27" s="308" t="s">
        <v>31</v>
      </c>
      <c r="B27" s="308"/>
      <c r="C27" s="308"/>
      <c r="D27" s="308"/>
      <c r="E27" s="308"/>
      <c r="F27" s="308"/>
    </row>
    <row r="28" spans="1:6">
      <c r="A28" s="308"/>
      <c r="B28" s="308"/>
      <c r="C28" s="308"/>
      <c r="D28" s="308"/>
      <c r="E28" s="308"/>
      <c r="F28" s="308"/>
    </row>
  </sheetData>
  <mergeCells count="12">
    <mergeCell ref="A27:F28"/>
    <mergeCell ref="B15:F15"/>
    <mergeCell ref="C18:F18"/>
    <mergeCell ref="B22:F22"/>
    <mergeCell ref="B23:F23"/>
    <mergeCell ref="B24:F24"/>
    <mergeCell ref="B25:F25"/>
    <mergeCell ref="B1:D1"/>
    <mergeCell ref="B2:D2"/>
    <mergeCell ref="B3:D3"/>
    <mergeCell ref="B4:D4"/>
    <mergeCell ref="B16:F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H27" sqref="H27"/>
    </sheetView>
  </sheetViews>
  <sheetFormatPr defaultRowHeight="14.25"/>
  <cols>
    <col min="1" max="1" width="42.875" bestFit="1" customWidth="1"/>
    <col min="3" max="3" width="21.75" bestFit="1" customWidth="1"/>
    <col min="4" max="4" width="35" bestFit="1" customWidth="1"/>
    <col min="5" max="5" width="15.25" bestFit="1" customWidth="1"/>
    <col min="6" max="6" width="8.125" bestFit="1" customWidth="1"/>
  </cols>
  <sheetData>
    <row r="1" spans="1:6">
      <c r="A1" s="1" t="s">
        <v>0</v>
      </c>
      <c r="B1" s="287" t="s">
        <v>32</v>
      </c>
      <c r="C1" s="287"/>
      <c r="D1" s="287"/>
    </row>
    <row r="2" spans="1:6">
      <c r="A2" s="1" t="s">
        <v>1</v>
      </c>
      <c r="B2" s="287" t="s">
        <v>28</v>
      </c>
      <c r="C2" s="287"/>
      <c r="D2" s="287"/>
    </row>
    <row r="3" spans="1:6">
      <c r="A3" s="1" t="s">
        <v>16</v>
      </c>
      <c r="B3" s="287">
        <v>5</v>
      </c>
      <c r="C3" s="287"/>
      <c r="D3" s="287"/>
      <c r="E3" t="s">
        <v>17</v>
      </c>
    </row>
    <row r="4" spans="1:6">
      <c r="A4" s="2" t="s">
        <v>2</v>
      </c>
      <c r="B4" s="287" t="s">
        <v>22</v>
      </c>
      <c r="C4" s="287"/>
      <c r="D4" s="287"/>
    </row>
    <row r="6" spans="1:6">
      <c r="A6" s="1" t="s">
        <v>3</v>
      </c>
      <c r="B6" s="6" t="s">
        <v>4</v>
      </c>
      <c r="C6" s="6" t="s">
        <v>5</v>
      </c>
      <c r="D6" s="6" t="s">
        <v>18</v>
      </c>
      <c r="E6" s="6" t="s">
        <v>6</v>
      </c>
      <c r="F6" s="6" t="s">
        <v>7</v>
      </c>
    </row>
    <row r="7" spans="1:6">
      <c r="A7" s="3" t="s">
        <v>10</v>
      </c>
      <c r="B7" s="66">
        <v>65</v>
      </c>
      <c r="C7" s="66">
        <v>13</v>
      </c>
      <c r="D7" s="83">
        <f>C7*(B3/12)</f>
        <v>5.416666666666667</v>
      </c>
      <c r="E7" s="8">
        <f>E8+E9</f>
        <v>14</v>
      </c>
      <c r="F7" s="85">
        <f>(1-(0.25^(E7/D7)))*B7</f>
        <v>63.193575392823355</v>
      </c>
    </row>
    <row r="8" spans="1:6">
      <c r="A8" s="1" t="s">
        <v>8</v>
      </c>
      <c r="B8" s="9"/>
      <c r="C8" s="9"/>
      <c r="D8" s="89"/>
      <c r="E8" s="10">
        <v>12</v>
      </c>
      <c r="F8" s="85"/>
    </row>
    <row r="9" spans="1:6">
      <c r="A9" s="1" t="s">
        <v>9</v>
      </c>
      <c r="B9" s="9"/>
      <c r="C9" s="9"/>
      <c r="D9" s="94"/>
      <c r="E9" s="12">
        <v>2</v>
      </c>
      <c r="F9" s="85"/>
    </row>
    <row r="10" spans="1:6">
      <c r="A10" s="3" t="s">
        <v>11</v>
      </c>
      <c r="B10" s="66">
        <v>25</v>
      </c>
      <c r="C10" s="66">
        <v>4</v>
      </c>
      <c r="D10" s="83">
        <f>C10*(B3/12)</f>
        <v>1.6666666666666667</v>
      </c>
      <c r="E10" s="6">
        <f>E11</f>
        <v>6</v>
      </c>
      <c r="F10" s="85">
        <f>(1-(0.25^(E10/D10)))*B10</f>
        <v>24.829970593106225</v>
      </c>
    </row>
    <row r="11" spans="1:6">
      <c r="A11" s="1" t="s">
        <v>12</v>
      </c>
      <c r="B11" s="9"/>
      <c r="C11" s="9"/>
      <c r="D11" s="89"/>
      <c r="E11" s="10">
        <v>6</v>
      </c>
      <c r="F11" s="85"/>
    </row>
    <row r="12" spans="1:6">
      <c r="A12" s="1" t="s">
        <v>225</v>
      </c>
      <c r="B12" s="9"/>
      <c r="C12" s="9"/>
      <c r="D12" s="89"/>
      <c r="E12" s="13" t="s">
        <v>23</v>
      </c>
      <c r="F12" s="85"/>
    </row>
    <row r="13" spans="1:6">
      <c r="A13" s="3" t="s">
        <v>14</v>
      </c>
      <c r="B13" s="66">
        <v>5</v>
      </c>
      <c r="C13" s="66">
        <v>2</v>
      </c>
      <c r="D13" s="83">
        <f>C13*(B3/12)</f>
        <v>0.83333333333333337</v>
      </c>
      <c r="E13" s="10">
        <v>4</v>
      </c>
      <c r="F13" s="85">
        <f>(1-(0.25^(E13/D13)))*B13</f>
        <v>4.9935570902794293</v>
      </c>
    </row>
    <row r="14" spans="1:6">
      <c r="A14" s="3" t="s">
        <v>15</v>
      </c>
      <c r="B14" s="66">
        <v>5</v>
      </c>
      <c r="C14" s="66">
        <v>1</v>
      </c>
      <c r="D14" s="83">
        <f>C14*(B3/12)</f>
        <v>0.41666666666666669</v>
      </c>
      <c r="E14" s="10">
        <v>4</v>
      </c>
      <c r="F14" s="85">
        <f>(1-(0.25^(E14/D14)))*B14</f>
        <v>4.9999916977828667</v>
      </c>
    </row>
    <row r="15" spans="1:6">
      <c r="A15" s="4" t="s">
        <v>215</v>
      </c>
      <c r="B15" s="288">
        <f>(F7+F10+F13+F14)</f>
        <v>98.017094773991872</v>
      </c>
      <c r="C15" s="289"/>
      <c r="D15" s="289"/>
      <c r="E15" s="289"/>
      <c r="F15" s="290"/>
    </row>
    <row r="16" spans="1:6">
      <c r="A16" s="4" t="s">
        <v>227</v>
      </c>
      <c r="B16" s="288">
        <f>B15*0.8</f>
        <v>78.4136758191935</v>
      </c>
      <c r="C16" s="289"/>
      <c r="D16" s="289"/>
      <c r="E16" s="289"/>
      <c r="F16" s="290"/>
    </row>
    <row r="17" spans="1:6">
      <c r="A17" s="4"/>
      <c r="B17" s="109"/>
      <c r="C17" s="110"/>
      <c r="D17" s="110"/>
      <c r="E17" s="110"/>
      <c r="F17" s="111"/>
    </row>
    <row r="18" spans="1:6">
      <c r="A18" s="96" t="s">
        <v>230</v>
      </c>
      <c r="B18" s="97" t="s">
        <v>4</v>
      </c>
      <c r="C18" s="284" t="s">
        <v>7</v>
      </c>
      <c r="D18" s="285"/>
      <c r="E18" s="285"/>
      <c r="F18" s="286"/>
    </row>
    <row r="19" spans="1:6">
      <c r="A19" s="79" t="s">
        <v>220</v>
      </c>
      <c r="B19" s="112">
        <v>20</v>
      </c>
      <c r="C19" s="113"/>
      <c r="D19" s="113"/>
      <c r="E19" s="113"/>
      <c r="F19" s="114">
        <f xml:space="preserve"> F20+F21</f>
        <v>18</v>
      </c>
    </row>
    <row r="20" spans="1:6">
      <c r="A20" s="1" t="s">
        <v>221</v>
      </c>
      <c r="B20" s="6">
        <v>10</v>
      </c>
      <c r="C20" s="76"/>
      <c r="D20" s="76"/>
      <c r="E20" s="76"/>
      <c r="F20" s="106">
        <v>0</v>
      </c>
    </row>
    <row r="21" spans="1:6">
      <c r="A21" s="1" t="s">
        <v>222</v>
      </c>
      <c r="B21" s="108">
        <v>10</v>
      </c>
      <c r="C21" s="76" t="s">
        <v>246</v>
      </c>
      <c r="D21" s="76"/>
      <c r="E21" s="76"/>
      <c r="F21" s="106">
        <v>18</v>
      </c>
    </row>
    <row r="22" spans="1:6">
      <c r="A22" s="79" t="s">
        <v>218</v>
      </c>
      <c r="B22" s="294">
        <f>B16+F19</f>
        <v>96.4136758191935</v>
      </c>
      <c r="C22" s="295"/>
      <c r="D22" s="295"/>
      <c r="E22" s="295"/>
      <c r="F22" s="296"/>
    </row>
    <row r="23" spans="1:6">
      <c r="A23" s="2" t="s">
        <v>244</v>
      </c>
      <c r="B23" s="320">
        <f>B22*0.8</f>
        <v>77.130940655354806</v>
      </c>
      <c r="C23" s="321"/>
      <c r="D23" s="321"/>
      <c r="E23" s="321"/>
      <c r="F23" s="322"/>
    </row>
    <row r="24" spans="1:6">
      <c r="A24" s="2" t="s">
        <v>223</v>
      </c>
      <c r="B24" s="311">
        <v>20</v>
      </c>
      <c r="C24" s="312"/>
      <c r="D24" s="312"/>
      <c r="E24" s="312"/>
      <c r="F24" s="316"/>
    </row>
    <row r="25" spans="1:6">
      <c r="A25" s="7" t="s">
        <v>224</v>
      </c>
      <c r="B25" s="303">
        <f>B23+B24</f>
        <v>97.130940655354806</v>
      </c>
      <c r="C25" s="304"/>
      <c r="D25" s="304"/>
      <c r="E25" s="304"/>
      <c r="F25" s="305"/>
    </row>
    <row r="26" spans="1:6">
      <c r="A26" s="14" t="s">
        <v>245</v>
      </c>
    </row>
    <row r="27" spans="1:6">
      <c r="A27" s="308" t="s">
        <v>247</v>
      </c>
      <c r="B27" s="308"/>
      <c r="C27" s="308"/>
      <c r="D27" s="308"/>
      <c r="E27" s="308"/>
      <c r="F27" s="308"/>
    </row>
    <row r="28" spans="1:6">
      <c r="A28" s="308"/>
      <c r="B28" s="308"/>
      <c r="C28" s="308"/>
      <c r="D28" s="308"/>
      <c r="E28" s="308"/>
      <c r="F28" s="308"/>
    </row>
    <row r="30" spans="1:6">
      <c r="A30" s="323" t="s">
        <v>33</v>
      </c>
      <c r="B30" s="323"/>
      <c r="C30" s="323"/>
      <c r="D30" s="323"/>
      <c r="E30" s="323"/>
      <c r="F30" s="323"/>
    </row>
    <row r="31" spans="1:6">
      <c r="A31" s="323"/>
      <c r="B31" s="323"/>
      <c r="C31" s="323"/>
      <c r="D31" s="323"/>
      <c r="E31" s="323"/>
      <c r="F31" s="323"/>
    </row>
  </sheetData>
  <mergeCells count="13">
    <mergeCell ref="A27:F28"/>
    <mergeCell ref="A30:F31"/>
    <mergeCell ref="B16:F16"/>
    <mergeCell ref="C18:F18"/>
    <mergeCell ref="B22:F22"/>
    <mergeCell ref="B23:F23"/>
    <mergeCell ref="B24:F24"/>
    <mergeCell ref="B25:F25"/>
    <mergeCell ref="B1:D1"/>
    <mergeCell ref="B2:D2"/>
    <mergeCell ref="B3:D3"/>
    <mergeCell ref="B4:D4"/>
    <mergeCell ref="B15:F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opLeftCell="A106" workbookViewId="0">
      <selection activeCell="G108" sqref="G108"/>
    </sheetView>
  </sheetViews>
  <sheetFormatPr defaultRowHeight="14.25"/>
  <cols>
    <col min="1" max="1" width="37.625" customWidth="1"/>
    <col min="2" max="2" width="23.125" customWidth="1"/>
    <col min="3" max="3" width="39.75" customWidth="1"/>
    <col min="4" max="4" width="21.125" customWidth="1"/>
  </cols>
  <sheetData>
    <row r="1" spans="1:4" ht="21.75">
      <c r="A1" s="41" t="s">
        <v>179</v>
      </c>
    </row>
    <row r="2" spans="1:4" ht="25.5" customHeight="1">
      <c r="A2" s="200" t="s">
        <v>68</v>
      </c>
      <c r="B2" s="200"/>
      <c r="C2" s="201" t="s">
        <v>69</v>
      </c>
      <c r="D2" s="201"/>
    </row>
    <row r="3" spans="1:4" ht="18.75" customHeight="1">
      <c r="A3" s="42" t="s">
        <v>3</v>
      </c>
      <c r="B3" s="42" t="s">
        <v>70</v>
      </c>
      <c r="C3" s="42" t="s">
        <v>71</v>
      </c>
      <c r="D3" s="42" t="s">
        <v>72</v>
      </c>
    </row>
    <row r="4" spans="1:4" ht="19.5" customHeight="1">
      <c r="A4" s="43" t="s">
        <v>73</v>
      </c>
      <c r="B4" s="42"/>
      <c r="C4" s="42"/>
      <c r="D4" s="42"/>
    </row>
    <row r="5" spans="1:4" ht="18.75" customHeight="1">
      <c r="A5" s="44" t="s">
        <v>74</v>
      </c>
      <c r="B5" s="51" t="s">
        <v>86</v>
      </c>
      <c r="C5" s="44" t="s">
        <v>78</v>
      </c>
      <c r="D5" s="53" t="s">
        <v>186</v>
      </c>
    </row>
    <row r="6" spans="1:4" ht="18.75" customHeight="1">
      <c r="A6" s="45" t="s">
        <v>8</v>
      </c>
      <c r="B6" s="45" t="s">
        <v>76</v>
      </c>
      <c r="C6" s="45" t="s">
        <v>8</v>
      </c>
      <c r="D6" s="53" t="s">
        <v>186</v>
      </c>
    </row>
    <row r="7" spans="1:4" ht="18.75" customHeight="1">
      <c r="A7" s="45" t="s">
        <v>75</v>
      </c>
      <c r="B7" s="45" t="s">
        <v>77</v>
      </c>
      <c r="C7" s="45" t="s">
        <v>75</v>
      </c>
      <c r="D7" s="54" t="s">
        <v>188</v>
      </c>
    </row>
    <row r="8" spans="1:4" ht="18.75" customHeight="1">
      <c r="A8" s="44" t="s">
        <v>79</v>
      </c>
      <c r="B8" s="51" t="s">
        <v>86</v>
      </c>
      <c r="C8" s="44" t="s">
        <v>83</v>
      </c>
      <c r="D8" s="53" t="s">
        <v>186</v>
      </c>
    </row>
    <row r="9" spans="1:4" ht="18.75" customHeight="1">
      <c r="A9" s="45" t="s">
        <v>80</v>
      </c>
      <c r="B9" s="52" t="s">
        <v>76</v>
      </c>
      <c r="C9" s="45" t="s">
        <v>80</v>
      </c>
      <c r="D9" s="53" t="s">
        <v>186</v>
      </c>
    </row>
    <row r="10" spans="1:4" ht="18.75" customHeight="1">
      <c r="A10" s="45" t="s">
        <v>81</v>
      </c>
      <c r="B10" s="51" t="s">
        <v>82</v>
      </c>
      <c r="C10" s="45" t="s">
        <v>81</v>
      </c>
      <c r="D10" s="54" t="s">
        <v>187</v>
      </c>
    </row>
    <row r="11" spans="1:4" ht="18.75" customHeight="1">
      <c r="A11" s="44" t="s">
        <v>84</v>
      </c>
      <c r="B11" s="51" t="s">
        <v>86</v>
      </c>
      <c r="C11" s="44" t="s">
        <v>87</v>
      </c>
      <c r="D11" s="53" t="s">
        <v>186</v>
      </c>
    </row>
    <row r="12" spans="1:4" ht="18.75" customHeight="1">
      <c r="A12" s="45" t="s">
        <v>85</v>
      </c>
      <c r="B12" s="51" t="s">
        <v>86</v>
      </c>
      <c r="C12" s="45" t="s">
        <v>85</v>
      </c>
      <c r="D12" s="53" t="s">
        <v>186</v>
      </c>
    </row>
    <row r="13" spans="1:4" ht="18.75" customHeight="1">
      <c r="A13" s="46" t="s">
        <v>88</v>
      </c>
      <c r="B13" s="51" t="s">
        <v>86</v>
      </c>
      <c r="C13" s="46" t="s">
        <v>90</v>
      </c>
      <c r="D13" s="53" t="s">
        <v>186</v>
      </c>
    </row>
    <row r="14" spans="1:4" ht="18.75" customHeight="1">
      <c r="A14" s="48" t="s">
        <v>89</v>
      </c>
      <c r="B14" s="51" t="s">
        <v>86</v>
      </c>
      <c r="C14" s="48" t="s">
        <v>89</v>
      </c>
      <c r="D14" s="53" t="s">
        <v>186</v>
      </c>
    </row>
    <row r="15" spans="1:4" ht="18.75" customHeight="1">
      <c r="A15" s="43" t="s">
        <v>91</v>
      </c>
      <c r="B15" s="49"/>
      <c r="C15" s="44" t="s">
        <v>92</v>
      </c>
      <c r="D15" s="50"/>
    </row>
    <row r="16" spans="1:4" ht="18.75" customHeight="1">
      <c r="A16" s="44" t="s">
        <v>93</v>
      </c>
      <c r="B16" s="202"/>
      <c r="C16" s="44" t="s">
        <v>93</v>
      </c>
      <c r="D16" s="203"/>
    </row>
    <row r="17" spans="1:4" ht="18.75" customHeight="1">
      <c r="A17" s="44" t="s">
        <v>182</v>
      </c>
      <c r="B17" s="202"/>
      <c r="C17" s="44" t="s">
        <v>184</v>
      </c>
      <c r="D17" s="203"/>
    </row>
    <row r="18" spans="1:4" ht="18.75" customHeight="1">
      <c r="A18" s="45" t="s">
        <v>183</v>
      </c>
      <c r="B18" s="202"/>
      <c r="C18" s="45" t="s">
        <v>185</v>
      </c>
      <c r="D18" s="203"/>
    </row>
    <row r="19" spans="1:4" ht="18.75" customHeight="1">
      <c r="A19" s="44" t="s">
        <v>94</v>
      </c>
      <c r="B19" s="202"/>
      <c r="C19" s="44" t="s">
        <v>94</v>
      </c>
      <c r="D19" s="203"/>
    </row>
    <row r="20" spans="1:4" ht="19.5" customHeight="1">
      <c r="A20" s="47" t="s">
        <v>95</v>
      </c>
      <c r="B20" s="202"/>
      <c r="C20" s="47" t="s">
        <v>95</v>
      </c>
      <c r="D20" s="203"/>
    </row>
    <row r="21" spans="1:4" ht="18.75">
      <c r="A21" s="44" t="s">
        <v>96</v>
      </c>
      <c r="B21" s="202"/>
      <c r="C21" s="44" t="s">
        <v>96</v>
      </c>
      <c r="D21" s="204"/>
    </row>
    <row r="22" spans="1:4" ht="21.75" customHeight="1">
      <c r="A22" s="45" t="s">
        <v>180</v>
      </c>
      <c r="B22" s="202"/>
      <c r="C22" s="45" t="s">
        <v>181</v>
      </c>
      <c r="D22" s="204"/>
    </row>
    <row r="23" spans="1:4" ht="18.75">
      <c r="A23" s="44" t="s">
        <v>97</v>
      </c>
      <c r="B23" s="202"/>
      <c r="C23" s="44" t="s">
        <v>97</v>
      </c>
      <c r="D23" s="204"/>
    </row>
    <row r="24" spans="1:4" ht="18.75" customHeight="1">
      <c r="A24" s="45" t="s">
        <v>98</v>
      </c>
      <c r="B24" s="202"/>
      <c r="C24" s="45" t="s">
        <v>98</v>
      </c>
      <c r="D24" s="204"/>
    </row>
    <row r="25" spans="1:4" ht="18.75" customHeight="1">
      <c r="A25" s="210" t="s">
        <v>189</v>
      </c>
      <c r="B25" s="210"/>
      <c r="C25" s="210"/>
      <c r="D25" s="210"/>
    </row>
    <row r="26" spans="1:4" ht="18.75" customHeight="1">
      <c r="A26" s="211" t="s">
        <v>190</v>
      </c>
      <c r="B26" s="211"/>
      <c r="C26" s="211"/>
      <c r="D26" s="211"/>
    </row>
    <row r="27" spans="1:4" ht="18.75" customHeight="1">
      <c r="A27" s="212" t="s">
        <v>191</v>
      </c>
      <c r="B27" s="212"/>
      <c r="C27" s="212"/>
      <c r="D27" s="212"/>
    </row>
    <row r="28" spans="1:4" ht="31.5" customHeight="1">
      <c r="A28" s="207" t="s">
        <v>99</v>
      </c>
      <c r="B28" s="207"/>
      <c r="C28" s="204" t="s">
        <v>100</v>
      </c>
      <c r="D28" s="204"/>
    </row>
    <row r="29" spans="1:4" s="55" customFormat="1" ht="39.75" customHeight="1">
      <c r="A29" s="208" t="s">
        <v>192</v>
      </c>
      <c r="B29" s="208"/>
      <c r="C29" s="204" t="s">
        <v>193</v>
      </c>
      <c r="D29" s="204"/>
    </row>
    <row r="30" spans="1:4" ht="24.75" customHeight="1">
      <c r="A30" s="209" t="s">
        <v>101</v>
      </c>
      <c r="B30" s="209"/>
      <c r="C30" s="209" t="s">
        <v>106</v>
      </c>
      <c r="D30" s="209"/>
    </row>
    <row r="31" spans="1:4" ht="24.75" customHeight="1">
      <c r="A31" s="206" t="s">
        <v>102</v>
      </c>
      <c r="B31" s="206"/>
      <c r="C31" s="206" t="s">
        <v>107</v>
      </c>
      <c r="D31" s="206"/>
    </row>
    <row r="32" spans="1:4" ht="24.75" customHeight="1">
      <c r="A32" s="206" t="s">
        <v>103</v>
      </c>
      <c r="B32" s="206"/>
      <c r="C32" s="206" t="s">
        <v>108</v>
      </c>
      <c r="D32" s="206"/>
    </row>
    <row r="33" spans="1:4" ht="24.75" customHeight="1">
      <c r="A33" s="205" t="s">
        <v>104</v>
      </c>
      <c r="B33" s="205"/>
      <c r="C33" s="205" t="s">
        <v>109</v>
      </c>
      <c r="D33" s="205"/>
    </row>
    <row r="34" spans="1:4" ht="24.75" customHeight="1">
      <c r="A34" s="206" t="s">
        <v>105</v>
      </c>
      <c r="B34" s="206"/>
      <c r="C34" s="206" t="s">
        <v>110</v>
      </c>
      <c r="D34" s="206"/>
    </row>
    <row r="35" spans="1:4" ht="24.75" customHeight="1">
      <c r="A35" s="206" t="s">
        <v>105</v>
      </c>
      <c r="B35" s="206"/>
      <c r="C35" s="206" t="s">
        <v>110</v>
      </c>
      <c r="D35" s="206"/>
    </row>
    <row r="36" spans="1:4" ht="24.75" customHeight="1">
      <c r="A36" s="206" t="s">
        <v>105</v>
      </c>
      <c r="B36" s="206"/>
      <c r="C36" s="206" t="s">
        <v>110</v>
      </c>
      <c r="D36" s="206"/>
    </row>
    <row r="37" spans="1:4" ht="24.75" customHeight="1">
      <c r="A37" s="206" t="s">
        <v>105</v>
      </c>
      <c r="B37" s="206"/>
      <c r="C37" s="206" t="s">
        <v>110</v>
      </c>
      <c r="D37" s="206"/>
    </row>
    <row r="38" spans="1:4" ht="24.75" customHeight="1">
      <c r="A38" s="214" t="s">
        <v>105</v>
      </c>
      <c r="B38" s="214"/>
      <c r="C38" s="214" t="s">
        <v>110</v>
      </c>
      <c r="D38" s="214"/>
    </row>
    <row r="39" spans="1:4" ht="24.75" customHeight="1">
      <c r="A39" s="209" t="s">
        <v>111</v>
      </c>
      <c r="B39" s="209"/>
      <c r="C39" s="209" t="s">
        <v>115</v>
      </c>
      <c r="D39" s="209"/>
    </row>
    <row r="40" spans="1:4" ht="24.75" customHeight="1">
      <c r="A40" s="206" t="s">
        <v>112</v>
      </c>
      <c r="B40" s="206"/>
      <c r="C40" s="206" t="s">
        <v>116</v>
      </c>
      <c r="D40" s="206"/>
    </row>
    <row r="41" spans="1:4" ht="24.75" customHeight="1">
      <c r="A41" s="206" t="s">
        <v>113</v>
      </c>
      <c r="B41" s="206"/>
      <c r="C41" s="206" t="s">
        <v>117</v>
      </c>
      <c r="D41" s="206"/>
    </row>
    <row r="42" spans="1:4" ht="24.75" customHeight="1">
      <c r="A42" s="205" t="s">
        <v>104</v>
      </c>
      <c r="B42" s="205"/>
      <c r="C42" s="205" t="s">
        <v>118</v>
      </c>
      <c r="D42" s="205"/>
    </row>
    <row r="43" spans="1:4" ht="24.75" customHeight="1">
      <c r="A43" s="206" t="s">
        <v>114</v>
      </c>
      <c r="B43" s="206"/>
      <c r="C43" s="206" t="s">
        <v>114</v>
      </c>
      <c r="D43" s="206"/>
    </row>
    <row r="44" spans="1:4" ht="24.75" customHeight="1">
      <c r="A44" s="206" t="s">
        <v>105</v>
      </c>
      <c r="B44" s="206"/>
      <c r="C44" s="206" t="s">
        <v>110</v>
      </c>
      <c r="D44" s="206"/>
    </row>
    <row r="45" spans="1:4" ht="24.75" customHeight="1">
      <c r="A45" s="206" t="s">
        <v>105</v>
      </c>
      <c r="B45" s="206"/>
      <c r="C45" s="206" t="s">
        <v>110</v>
      </c>
      <c r="D45" s="206"/>
    </row>
    <row r="46" spans="1:4" ht="24.75" customHeight="1">
      <c r="A46" s="206" t="s">
        <v>105</v>
      </c>
      <c r="B46" s="206"/>
      <c r="C46" s="206" t="s">
        <v>110</v>
      </c>
      <c r="D46" s="206"/>
    </row>
    <row r="47" spans="1:4" ht="24.75" customHeight="1">
      <c r="A47" s="214" t="s">
        <v>105</v>
      </c>
      <c r="B47" s="214"/>
      <c r="C47" s="214" t="s">
        <v>110</v>
      </c>
      <c r="D47" s="214"/>
    </row>
    <row r="48" spans="1:4" ht="36" customHeight="1">
      <c r="A48" s="207" t="s">
        <v>99</v>
      </c>
      <c r="B48" s="207"/>
      <c r="C48" s="204" t="s">
        <v>100</v>
      </c>
      <c r="D48" s="204"/>
    </row>
    <row r="49" spans="1:4" ht="36.75" customHeight="1">
      <c r="A49" s="204" t="s">
        <v>119</v>
      </c>
      <c r="B49" s="204"/>
      <c r="C49" s="204" t="s">
        <v>194</v>
      </c>
      <c r="D49" s="204"/>
    </row>
    <row r="50" spans="1:4" ht="21.75" customHeight="1">
      <c r="A50" s="216" t="s">
        <v>120</v>
      </c>
      <c r="B50" s="216"/>
      <c r="C50" s="216" t="s">
        <v>122</v>
      </c>
      <c r="D50" s="216"/>
    </row>
    <row r="51" spans="1:4" ht="21.75" customHeight="1">
      <c r="A51" s="215" t="s">
        <v>121</v>
      </c>
      <c r="B51" s="215"/>
      <c r="C51" s="215" t="s">
        <v>123</v>
      </c>
      <c r="D51" s="215"/>
    </row>
    <row r="52" spans="1:4" ht="21.75" customHeight="1">
      <c r="A52" s="213"/>
      <c r="B52" s="213"/>
      <c r="C52" s="215" t="s">
        <v>124</v>
      </c>
      <c r="D52" s="215"/>
    </row>
    <row r="53" spans="1:4" ht="21.75" customHeight="1">
      <c r="A53" s="213"/>
      <c r="B53" s="213"/>
      <c r="C53" s="215" t="s">
        <v>125</v>
      </c>
      <c r="D53" s="215"/>
    </row>
    <row r="54" spans="1:4" ht="21.75" customHeight="1">
      <c r="A54" s="213"/>
      <c r="B54" s="213"/>
      <c r="C54" s="215" t="s">
        <v>126</v>
      </c>
      <c r="D54" s="215"/>
    </row>
    <row r="55" spans="1:4" ht="21.75" customHeight="1">
      <c r="A55" s="216" t="s">
        <v>127</v>
      </c>
      <c r="B55" s="216"/>
      <c r="C55" s="216" t="s">
        <v>130</v>
      </c>
      <c r="D55" s="216"/>
    </row>
    <row r="56" spans="1:4" ht="21.75" customHeight="1">
      <c r="A56" s="215" t="s">
        <v>128</v>
      </c>
      <c r="B56" s="215"/>
      <c r="C56" s="215" t="s">
        <v>131</v>
      </c>
      <c r="D56" s="215"/>
    </row>
    <row r="57" spans="1:4" ht="21.75" customHeight="1">
      <c r="A57" s="218"/>
      <c r="B57" s="218"/>
      <c r="C57" s="215" t="s">
        <v>132</v>
      </c>
      <c r="D57" s="215"/>
    </row>
    <row r="58" spans="1:4" ht="21.75" customHeight="1">
      <c r="A58" s="215"/>
      <c r="B58" s="215"/>
      <c r="C58" s="215" t="s">
        <v>133</v>
      </c>
      <c r="D58" s="215"/>
    </row>
    <row r="59" spans="1:4" ht="21.75" customHeight="1">
      <c r="A59" s="217"/>
      <c r="B59" s="217"/>
      <c r="C59" s="217" t="s">
        <v>134</v>
      </c>
      <c r="D59" s="217"/>
    </row>
    <row r="60" spans="1:4" ht="41.25" customHeight="1">
      <c r="A60" s="216" t="s">
        <v>129</v>
      </c>
      <c r="B60" s="216"/>
      <c r="C60" s="216" t="s">
        <v>135</v>
      </c>
      <c r="D60" s="216"/>
    </row>
    <row r="61" spans="1:4" ht="21.75" customHeight="1">
      <c r="A61" s="215"/>
      <c r="B61" s="215"/>
      <c r="C61" s="215" t="s">
        <v>136</v>
      </c>
      <c r="D61" s="215"/>
    </row>
    <row r="62" spans="1:4" ht="21.75" customHeight="1">
      <c r="A62" s="213"/>
      <c r="B62" s="213"/>
      <c r="C62" s="215" t="s">
        <v>137</v>
      </c>
      <c r="D62" s="215"/>
    </row>
    <row r="63" spans="1:4" ht="21.75" customHeight="1">
      <c r="A63" s="213"/>
      <c r="B63" s="213"/>
      <c r="C63" s="215" t="s">
        <v>133</v>
      </c>
      <c r="D63" s="215"/>
    </row>
    <row r="64" spans="1:4" ht="21.75" customHeight="1">
      <c r="A64" s="59"/>
      <c r="B64" s="59"/>
      <c r="C64" s="217" t="s">
        <v>138</v>
      </c>
      <c r="D64" s="217"/>
    </row>
    <row r="65" spans="1:4" s="22" customFormat="1" ht="21.75" customHeight="1">
      <c r="D65" s="56"/>
    </row>
    <row r="66" spans="1:4" s="22" customFormat="1" ht="21.75" customHeight="1">
      <c r="A66" s="57"/>
    </row>
    <row r="67" spans="1:4" s="22" customFormat="1" ht="21.75" customHeight="1">
      <c r="A67" s="57"/>
    </row>
    <row r="68" spans="1:4" s="22" customFormat="1" ht="21.75" customHeight="1">
      <c r="A68" s="57"/>
    </row>
    <row r="69" spans="1:4" ht="25.5" customHeight="1">
      <c r="A69" s="219" t="s">
        <v>99</v>
      </c>
      <c r="B69" s="219"/>
      <c r="C69" s="219" t="s">
        <v>100</v>
      </c>
      <c r="D69" s="219"/>
    </row>
    <row r="70" spans="1:4" ht="24.75" customHeight="1">
      <c r="A70" s="219" t="s">
        <v>139</v>
      </c>
      <c r="B70" s="219"/>
      <c r="C70" s="219" t="s">
        <v>144</v>
      </c>
      <c r="D70" s="219"/>
    </row>
    <row r="71" spans="1:4" ht="18.75" customHeight="1">
      <c r="A71" s="220" t="s">
        <v>140</v>
      </c>
      <c r="B71" s="220"/>
      <c r="C71" s="220" t="s">
        <v>145</v>
      </c>
      <c r="D71" s="220"/>
    </row>
    <row r="72" spans="1:4" ht="19.5" customHeight="1">
      <c r="A72" s="218" t="s">
        <v>141</v>
      </c>
      <c r="B72" s="218"/>
      <c r="C72" s="218" t="s">
        <v>146</v>
      </c>
      <c r="D72" s="218"/>
    </row>
    <row r="73" spans="1:4" ht="18.75" customHeight="1">
      <c r="A73" s="218" t="s">
        <v>195</v>
      </c>
      <c r="B73" s="218"/>
      <c r="C73" s="218" t="s">
        <v>197</v>
      </c>
      <c r="D73" s="218"/>
    </row>
    <row r="74" spans="1:4" ht="18" customHeight="1">
      <c r="A74" s="218" t="s">
        <v>142</v>
      </c>
      <c r="B74" s="218"/>
      <c r="C74" s="218" t="s">
        <v>147</v>
      </c>
      <c r="D74" s="218"/>
    </row>
    <row r="75" spans="1:4" ht="18.75" customHeight="1">
      <c r="A75" s="218" t="s">
        <v>195</v>
      </c>
      <c r="B75" s="218"/>
      <c r="C75" s="218" t="s">
        <v>197</v>
      </c>
      <c r="D75" s="218"/>
    </row>
    <row r="76" spans="1:4" ht="18" customHeight="1">
      <c r="A76" s="218" t="s">
        <v>143</v>
      </c>
      <c r="B76" s="218"/>
      <c r="C76" s="218" t="s">
        <v>148</v>
      </c>
      <c r="D76" s="218"/>
    </row>
    <row r="77" spans="1:4" ht="18.75" customHeight="1">
      <c r="A77" s="218" t="s">
        <v>195</v>
      </c>
      <c r="B77" s="218"/>
      <c r="C77" s="218" t="s">
        <v>198</v>
      </c>
      <c r="D77" s="218"/>
    </row>
    <row r="78" spans="1:4" ht="37.5" customHeight="1">
      <c r="A78" s="215" t="s">
        <v>196</v>
      </c>
      <c r="B78" s="215"/>
      <c r="C78" s="222" t="s">
        <v>149</v>
      </c>
      <c r="D78" s="222"/>
    </row>
    <row r="79" spans="1:4" ht="16.5" customHeight="1">
      <c r="A79" s="221"/>
      <c r="B79" s="221"/>
      <c r="C79" s="218" t="s">
        <v>199</v>
      </c>
      <c r="D79" s="218"/>
    </row>
    <row r="80" spans="1:4" ht="18" customHeight="1">
      <c r="A80" s="224"/>
      <c r="B80" s="224"/>
      <c r="C80" s="223" t="s">
        <v>156</v>
      </c>
      <c r="D80" s="223"/>
    </row>
    <row r="81" spans="1:4" ht="19.5" customHeight="1">
      <c r="A81" s="220" t="s">
        <v>150</v>
      </c>
      <c r="B81" s="220"/>
      <c r="C81" s="220" t="s">
        <v>153</v>
      </c>
      <c r="D81" s="220"/>
    </row>
    <row r="82" spans="1:4" ht="21.75" customHeight="1">
      <c r="A82" s="218" t="s">
        <v>141</v>
      </c>
      <c r="B82" s="218"/>
      <c r="C82" s="218" t="s">
        <v>146</v>
      </c>
      <c r="D82" s="218"/>
    </row>
    <row r="83" spans="1:4" ht="21.75" customHeight="1">
      <c r="A83" s="218" t="s">
        <v>195</v>
      </c>
      <c r="B83" s="218"/>
      <c r="C83" s="218" t="s">
        <v>197</v>
      </c>
      <c r="D83" s="218"/>
    </row>
    <row r="84" spans="1:4" ht="21.75" customHeight="1">
      <c r="A84" s="218" t="s">
        <v>151</v>
      </c>
      <c r="B84" s="218"/>
      <c r="C84" s="218" t="s">
        <v>154</v>
      </c>
      <c r="D84" s="218"/>
    </row>
    <row r="85" spans="1:4" ht="21.75" customHeight="1">
      <c r="A85" s="218" t="s">
        <v>195</v>
      </c>
      <c r="B85" s="218"/>
      <c r="C85" s="218" t="s">
        <v>197</v>
      </c>
      <c r="D85" s="218"/>
    </row>
    <row r="86" spans="1:4" ht="21.75" customHeight="1">
      <c r="A86" s="218" t="s">
        <v>152</v>
      </c>
      <c r="B86" s="218"/>
      <c r="C86" s="218" t="s">
        <v>155</v>
      </c>
      <c r="D86" s="218"/>
    </row>
    <row r="87" spans="1:4" ht="28.5" customHeight="1">
      <c r="A87" s="218" t="s">
        <v>195</v>
      </c>
      <c r="B87" s="218"/>
      <c r="C87" s="218" t="s">
        <v>197</v>
      </c>
      <c r="D87" s="218"/>
    </row>
    <row r="88" spans="1:4" ht="37.5" customHeight="1">
      <c r="A88" s="215" t="s">
        <v>196</v>
      </c>
      <c r="B88" s="215"/>
      <c r="C88" s="222" t="s">
        <v>200</v>
      </c>
      <c r="D88" s="222"/>
    </row>
    <row r="89" spans="1:4" ht="18" customHeight="1">
      <c r="A89" s="227"/>
      <c r="B89" s="227"/>
      <c r="C89" s="218" t="s">
        <v>201</v>
      </c>
      <c r="D89" s="218"/>
    </row>
    <row r="90" spans="1:4" ht="33.75" customHeight="1">
      <c r="A90" s="225"/>
      <c r="B90" s="226"/>
      <c r="C90" s="217" t="s">
        <v>202</v>
      </c>
      <c r="D90" s="217"/>
    </row>
    <row r="91" spans="1:4" ht="25.5" customHeight="1">
      <c r="A91" s="219" t="s">
        <v>99</v>
      </c>
      <c r="B91" s="219"/>
      <c r="C91" s="219" t="s">
        <v>100</v>
      </c>
      <c r="D91" s="219"/>
    </row>
    <row r="92" spans="1:4" ht="21.75" customHeight="1">
      <c r="A92" s="220" t="s">
        <v>157</v>
      </c>
      <c r="B92" s="220"/>
      <c r="C92" s="220" t="s">
        <v>162</v>
      </c>
      <c r="D92" s="220"/>
    </row>
    <row r="93" spans="1:4" ht="21.75" customHeight="1">
      <c r="A93" s="218" t="s">
        <v>158</v>
      </c>
      <c r="B93" s="218"/>
      <c r="C93" s="218" t="s">
        <v>146</v>
      </c>
      <c r="D93" s="218"/>
    </row>
    <row r="94" spans="1:4" ht="21.75" customHeight="1">
      <c r="A94" s="218" t="s">
        <v>195</v>
      </c>
      <c r="B94" s="218"/>
      <c r="C94" s="218" t="s">
        <v>197</v>
      </c>
      <c r="D94" s="218"/>
    </row>
    <row r="95" spans="1:4" ht="21.75" customHeight="1">
      <c r="A95" s="218" t="s">
        <v>159</v>
      </c>
      <c r="B95" s="218"/>
      <c r="C95" s="218" t="s">
        <v>147</v>
      </c>
      <c r="D95" s="218"/>
    </row>
    <row r="96" spans="1:4" ht="21.75" customHeight="1">
      <c r="A96" s="218" t="s">
        <v>195</v>
      </c>
      <c r="B96" s="218"/>
      <c r="C96" s="218" t="s">
        <v>197</v>
      </c>
      <c r="D96" s="218"/>
    </row>
    <row r="97" spans="1:4" ht="21.75" customHeight="1">
      <c r="A97" s="218" t="s">
        <v>160</v>
      </c>
      <c r="B97" s="218"/>
      <c r="C97" s="218" t="s">
        <v>163</v>
      </c>
      <c r="D97" s="218"/>
    </row>
    <row r="98" spans="1:4" ht="21.75" customHeight="1">
      <c r="A98" s="218" t="s">
        <v>195</v>
      </c>
      <c r="B98" s="218"/>
      <c r="C98" s="218" t="s">
        <v>197</v>
      </c>
      <c r="D98" s="218"/>
    </row>
    <row r="99" spans="1:4" ht="32.25" customHeight="1">
      <c r="A99" s="230" t="s">
        <v>161</v>
      </c>
      <c r="B99" s="230"/>
      <c r="C99" s="218" t="s">
        <v>164</v>
      </c>
      <c r="D99" s="218"/>
    </row>
    <row r="100" spans="1:4" ht="16.5" customHeight="1">
      <c r="A100" s="221"/>
      <c r="B100" s="221"/>
      <c r="C100" s="218" t="s">
        <v>165</v>
      </c>
      <c r="D100" s="218"/>
    </row>
    <row r="101" spans="1:4" ht="17.25" customHeight="1">
      <c r="A101" s="224"/>
      <c r="B101" s="224"/>
      <c r="C101" s="223" t="s">
        <v>166</v>
      </c>
      <c r="D101" s="223"/>
    </row>
    <row r="102" spans="1:4" ht="18.75" customHeight="1">
      <c r="A102" s="228" t="s">
        <v>167</v>
      </c>
      <c r="B102" s="228"/>
      <c r="C102" s="236" t="s">
        <v>170</v>
      </c>
      <c r="D102" s="236"/>
    </row>
    <row r="103" spans="1:4" ht="19.5" customHeight="1">
      <c r="A103" s="229" t="s">
        <v>168</v>
      </c>
      <c r="B103" s="229"/>
      <c r="C103" s="229" t="s">
        <v>171</v>
      </c>
      <c r="D103" s="229"/>
    </row>
    <row r="104" spans="1:4" ht="17.25" customHeight="1">
      <c r="A104" s="237" t="s">
        <v>169</v>
      </c>
      <c r="B104" s="237"/>
      <c r="C104" s="237" t="s">
        <v>169</v>
      </c>
      <c r="D104" s="237"/>
    </row>
    <row r="105" spans="1:4" ht="18" customHeight="1">
      <c r="A105" s="234" t="s">
        <v>172</v>
      </c>
      <c r="B105" s="234"/>
      <c r="C105" s="234" t="s">
        <v>176</v>
      </c>
      <c r="D105" s="234"/>
    </row>
    <row r="106" spans="1:4" ht="9" customHeight="1">
      <c r="A106" s="229"/>
      <c r="B106" s="229"/>
      <c r="C106" s="229"/>
      <c r="D106" s="229"/>
    </row>
    <row r="107" spans="1:4" ht="21.75" customHeight="1">
      <c r="A107" s="235" t="s">
        <v>173</v>
      </c>
      <c r="B107" s="235"/>
      <c r="C107" s="229" t="s">
        <v>177</v>
      </c>
      <c r="D107" s="229"/>
    </row>
    <row r="108" spans="1:4" ht="21.75" customHeight="1">
      <c r="A108" s="233" t="s">
        <v>206</v>
      </c>
      <c r="B108" s="233"/>
      <c r="C108" s="233" t="s">
        <v>207</v>
      </c>
      <c r="D108" s="233"/>
    </row>
    <row r="109" spans="1:4" ht="6" customHeight="1">
      <c r="A109" s="229"/>
      <c r="B109" s="229"/>
      <c r="C109" s="229"/>
      <c r="D109" s="229"/>
    </row>
    <row r="110" spans="1:4" ht="21.75" customHeight="1">
      <c r="A110" s="229" t="s">
        <v>174</v>
      </c>
      <c r="B110" s="229"/>
      <c r="C110" s="229" t="s">
        <v>178</v>
      </c>
      <c r="D110" s="229"/>
    </row>
    <row r="111" spans="1:4" ht="18.75" customHeight="1">
      <c r="A111" s="232" t="s">
        <v>175</v>
      </c>
      <c r="B111" s="232"/>
      <c r="C111" s="232" t="s">
        <v>208</v>
      </c>
      <c r="D111" s="232"/>
    </row>
    <row r="112" spans="1:4" ht="16.5" customHeight="1">
      <c r="A112" s="58" t="s">
        <v>203</v>
      </c>
      <c r="B112" s="58"/>
    </row>
    <row r="113" spans="1:4" ht="16.5" customHeight="1">
      <c r="A113" s="231" t="s">
        <v>204</v>
      </c>
      <c r="B113" s="231"/>
      <c r="C113" s="231"/>
      <c r="D113" s="231"/>
    </row>
    <row r="114" spans="1:4" ht="16.5" customHeight="1">
      <c r="A114" s="231" t="s">
        <v>210</v>
      </c>
      <c r="B114" s="231"/>
      <c r="C114" s="231"/>
      <c r="D114" s="231"/>
    </row>
    <row r="115" spans="1:4" ht="16.5" customHeight="1">
      <c r="A115" s="231" t="s">
        <v>209</v>
      </c>
      <c r="B115" s="231"/>
      <c r="C115" s="231"/>
      <c r="D115" s="231"/>
    </row>
    <row r="116" spans="1:4" ht="16.5" customHeight="1">
      <c r="A116" s="39" t="s">
        <v>205</v>
      </c>
    </row>
  </sheetData>
  <mergeCells count="171">
    <mergeCell ref="A115:D115"/>
    <mergeCell ref="C64:D64"/>
    <mergeCell ref="A111:B111"/>
    <mergeCell ref="A113:D113"/>
    <mergeCell ref="A114:D114"/>
    <mergeCell ref="C108:D108"/>
    <mergeCell ref="C109:D109"/>
    <mergeCell ref="C110:D110"/>
    <mergeCell ref="C111:D111"/>
    <mergeCell ref="A105:B105"/>
    <mergeCell ref="A106:B106"/>
    <mergeCell ref="A107:B107"/>
    <mergeCell ref="A108:B108"/>
    <mergeCell ref="A109:B109"/>
    <mergeCell ref="A110:B110"/>
    <mergeCell ref="C101:D101"/>
    <mergeCell ref="C102:D102"/>
    <mergeCell ref="C103:D103"/>
    <mergeCell ref="C104:D104"/>
    <mergeCell ref="C105:D105"/>
    <mergeCell ref="C107:D107"/>
    <mergeCell ref="C106:D106"/>
    <mergeCell ref="A104:B104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C89:D89"/>
    <mergeCell ref="C90:D90"/>
    <mergeCell ref="C91:D91"/>
    <mergeCell ref="A90:B90"/>
    <mergeCell ref="A91:B91"/>
    <mergeCell ref="A87:B87"/>
    <mergeCell ref="A88:B88"/>
    <mergeCell ref="A89:B89"/>
    <mergeCell ref="C84:D84"/>
    <mergeCell ref="C85:D85"/>
    <mergeCell ref="C86:D86"/>
    <mergeCell ref="C87:D87"/>
    <mergeCell ref="C88:D88"/>
    <mergeCell ref="A82:B82"/>
    <mergeCell ref="A83:B83"/>
    <mergeCell ref="A84:B84"/>
    <mergeCell ref="A85:B85"/>
    <mergeCell ref="A86:B86"/>
    <mergeCell ref="C78:D78"/>
    <mergeCell ref="C79:D79"/>
    <mergeCell ref="C80:D80"/>
    <mergeCell ref="C81:D81"/>
    <mergeCell ref="C82:D82"/>
    <mergeCell ref="C83:D83"/>
    <mergeCell ref="A80:B80"/>
    <mergeCell ref="C70:D70"/>
    <mergeCell ref="C71:D71"/>
    <mergeCell ref="C72:D72"/>
    <mergeCell ref="C73:D73"/>
    <mergeCell ref="C74:D74"/>
    <mergeCell ref="C75:D75"/>
    <mergeCell ref="C76:D76"/>
    <mergeCell ref="C77:D77"/>
    <mergeCell ref="A81:B81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74:B74"/>
    <mergeCell ref="A37:B37"/>
    <mergeCell ref="C37:D37"/>
    <mergeCell ref="A69:B69"/>
    <mergeCell ref="C38:D38"/>
    <mergeCell ref="A44:B44"/>
    <mergeCell ref="C44:D44"/>
    <mergeCell ref="A45:B45"/>
    <mergeCell ref="C45:D45"/>
    <mergeCell ref="A46:B46"/>
    <mergeCell ref="C46:D46"/>
    <mergeCell ref="C61:D61"/>
    <mergeCell ref="C62:D62"/>
    <mergeCell ref="C63:D63"/>
    <mergeCell ref="C50:D50"/>
    <mergeCell ref="C51:D51"/>
    <mergeCell ref="C52:D52"/>
    <mergeCell ref="C53:D53"/>
    <mergeCell ref="C54:D54"/>
    <mergeCell ref="A48:B48"/>
    <mergeCell ref="C48:D48"/>
    <mergeCell ref="A49:B49"/>
    <mergeCell ref="C69:D69"/>
    <mergeCell ref="A50:B50"/>
    <mergeCell ref="A51:B51"/>
    <mergeCell ref="A35:B35"/>
    <mergeCell ref="C35:D35"/>
    <mergeCell ref="A38:B38"/>
    <mergeCell ref="A61:B61"/>
    <mergeCell ref="A62:B62"/>
    <mergeCell ref="A63:B63"/>
    <mergeCell ref="C55:D55"/>
    <mergeCell ref="C56:D56"/>
    <mergeCell ref="C57:D57"/>
    <mergeCell ref="C58:D58"/>
    <mergeCell ref="C59:D59"/>
    <mergeCell ref="C60:D60"/>
    <mergeCell ref="A55:B55"/>
    <mergeCell ref="A56:B56"/>
    <mergeCell ref="A57:B57"/>
    <mergeCell ref="A58:B58"/>
    <mergeCell ref="A59:B59"/>
    <mergeCell ref="A60:B60"/>
    <mergeCell ref="A53:B53"/>
    <mergeCell ref="A54:B54"/>
    <mergeCell ref="C49:D49"/>
    <mergeCell ref="C47:D47"/>
    <mergeCell ref="A36:B36"/>
    <mergeCell ref="C36:D36"/>
    <mergeCell ref="A52:B52"/>
    <mergeCell ref="C39:D39"/>
    <mergeCell ref="C40:D40"/>
    <mergeCell ref="C41:D41"/>
    <mergeCell ref="C42:D42"/>
    <mergeCell ref="C43:D43"/>
    <mergeCell ref="A39:B39"/>
    <mergeCell ref="A40:B40"/>
    <mergeCell ref="A41:B41"/>
    <mergeCell ref="A42:B42"/>
    <mergeCell ref="A43:B43"/>
    <mergeCell ref="A47:B47"/>
    <mergeCell ref="A2:B2"/>
    <mergeCell ref="C2:D2"/>
    <mergeCell ref="B16:B20"/>
    <mergeCell ref="D16:D20"/>
    <mergeCell ref="B21:B24"/>
    <mergeCell ref="D21:D24"/>
    <mergeCell ref="C33:D33"/>
    <mergeCell ref="C34:D34"/>
    <mergeCell ref="A32:B32"/>
    <mergeCell ref="A33:B33"/>
    <mergeCell ref="A34:B34"/>
    <mergeCell ref="A28:B28"/>
    <mergeCell ref="C28:D28"/>
    <mergeCell ref="A29:B29"/>
    <mergeCell ref="A30:B30"/>
    <mergeCell ref="A31:B31"/>
    <mergeCell ref="C29:D29"/>
    <mergeCell ref="C30:D30"/>
    <mergeCell ref="C31:D31"/>
    <mergeCell ref="C32:D32"/>
    <mergeCell ref="A25:D25"/>
    <mergeCell ref="A26:D26"/>
    <mergeCell ref="A27:D27"/>
  </mergeCells>
  <pageMargins left="0.7" right="0.7" top="0.75" bottom="0.75" header="0.3" footer="0.3"/>
  <pageSetup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B1" workbookViewId="0">
      <selection activeCell="G13" sqref="G13"/>
    </sheetView>
  </sheetViews>
  <sheetFormatPr defaultRowHeight="14.25"/>
  <cols>
    <col min="1" max="1" width="9.125" hidden="1" customWidth="1"/>
  </cols>
  <sheetData>
    <row r="1" spans="1:18" ht="21" customHeight="1">
      <c r="A1" s="238"/>
      <c r="B1" s="20" t="s">
        <v>254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1" customHeight="1">
      <c r="A2" s="238"/>
      <c r="B2" s="60" t="s">
        <v>213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1" customHeight="1">
      <c r="A3" s="238"/>
      <c r="B3" s="21" t="s">
        <v>214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1" customHeight="1">
      <c r="A4" s="238"/>
      <c r="B4" s="21" t="s">
        <v>45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21" customHeight="1">
      <c r="A5" s="238"/>
      <c r="B5" s="21" t="s">
        <v>46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21" customHeight="1">
      <c r="A6" s="238"/>
      <c r="B6" s="21" t="s">
        <v>47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1" customHeight="1">
      <c r="A7" s="238"/>
      <c r="B7" s="21" t="s">
        <v>48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21" customHeight="1">
      <c r="A8" s="238"/>
      <c r="B8" s="21" t="s">
        <v>49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ht="21" customHeight="1">
      <c r="A9" s="238"/>
      <c r="B9" s="21" t="s">
        <v>50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ht="21" customHeight="1">
      <c r="A10" s="238"/>
      <c r="B10" s="21" t="s">
        <v>38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1" customHeight="1">
      <c r="A11" s="238"/>
      <c r="B11" s="21" t="s">
        <v>39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21" customHeight="1">
      <c r="A12" s="238"/>
      <c r="B12" s="21" t="s">
        <v>40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21" customHeight="1">
      <c r="A13" s="23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21" customHeight="1">
      <c r="A14" s="23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1" customHeight="1">
      <c r="A15" s="23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1" customHeight="1">
      <c r="A16" s="238"/>
      <c r="B16" s="20" t="s">
        <v>41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21" customHeight="1">
      <c r="A17" s="238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21" customHeight="1">
      <c r="A18" s="23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21" customHeight="1">
      <c r="A19" s="238"/>
      <c r="B19" s="21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21" customHeight="1">
      <c r="A20" s="23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21" customHeight="1">
      <c r="A21" s="238"/>
      <c r="B21" s="21" t="s">
        <v>43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21" customHeight="1">
      <c r="A22" s="238"/>
      <c r="B22" s="21" t="s">
        <v>51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</sheetData>
  <mergeCells count="1">
    <mergeCell ref="A1:A22"/>
  </mergeCells>
  <pageMargins left="0.7" right="0.7" top="0.75" bottom="0.75" header="0.3" footer="0.3"/>
  <pageSetup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E12" sqref="E12"/>
    </sheetView>
  </sheetViews>
  <sheetFormatPr defaultColWidth="8.875" defaultRowHeight="18"/>
  <cols>
    <col min="1" max="1" width="39.625" style="116" customWidth="1"/>
    <col min="2" max="2" width="10.125" style="117" customWidth="1"/>
    <col min="3" max="4" width="11" style="117" customWidth="1"/>
    <col min="5" max="5" width="10.75" style="117" customWidth="1"/>
    <col min="6" max="6" width="9.75" style="117" customWidth="1"/>
    <col min="7" max="7" width="9.75" style="118" customWidth="1"/>
    <col min="8" max="8" width="10.375" style="118" customWidth="1"/>
    <col min="9" max="9" width="8.75" style="118" customWidth="1"/>
    <col min="10" max="10" width="9.125" style="118" customWidth="1"/>
    <col min="11" max="11" width="8.75" style="118" customWidth="1"/>
    <col min="12" max="12" width="11.625" style="119" customWidth="1"/>
    <col min="13" max="13" width="11.625" style="117" customWidth="1"/>
    <col min="14" max="14" width="10.25" style="115" customWidth="1"/>
    <col min="15" max="16384" width="8.875" style="115"/>
  </cols>
  <sheetData>
    <row r="1" spans="1:14" ht="21.6" customHeight="1">
      <c r="A1" s="247" t="s">
        <v>255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21.6" customHeight="1"/>
    <row r="3" spans="1:14" s="121" customFormat="1" ht="32.450000000000003" customHeight="1">
      <c r="A3" s="239" t="s">
        <v>256</v>
      </c>
      <c r="B3" s="248" t="s">
        <v>257</v>
      </c>
      <c r="C3" s="248"/>
      <c r="D3" s="248"/>
      <c r="E3" s="248"/>
      <c r="F3" s="248"/>
      <c r="G3" s="249" t="s">
        <v>258</v>
      </c>
      <c r="H3" s="250"/>
      <c r="I3" s="250"/>
      <c r="J3" s="250"/>
      <c r="K3" s="251"/>
      <c r="L3" s="243" t="s">
        <v>44</v>
      </c>
      <c r="M3" s="244"/>
      <c r="N3" s="120" t="s">
        <v>259</v>
      </c>
    </row>
    <row r="4" spans="1:14" s="121" customFormat="1" ht="21.6" customHeight="1">
      <c r="A4" s="240"/>
      <c r="B4" s="195" t="s">
        <v>260</v>
      </c>
      <c r="C4" s="195" t="s">
        <v>261</v>
      </c>
      <c r="D4" s="195" t="s">
        <v>262</v>
      </c>
      <c r="E4" s="195" t="s">
        <v>263</v>
      </c>
      <c r="F4" s="195" t="s">
        <v>264</v>
      </c>
      <c r="G4" s="196" t="s">
        <v>260</v>
      </c>
      <c r="H4" s="196" t="s">
        <v>261</v>
      </c>
      <c r="I4" s="196" t="s">
        <v>262</v>
      </c>
      <c r="J4" s="196" t="s">
        <v>263</v>
      </c>
      <c r="K4" s="196" t="s">
        <v>264</v>
      </c>
      <c r="L4" s="252" t="s">
        <v>265</v>
      </c>
      <c r="M4" s="253" t="s">
        <v>266</v>
      </c>
      <c r="N4" s="122" t="s">
        <v>267</v>
      </c>
    </row>
    <row r="5" spans="1:14" s="121" customFormat="1" ht="16.149999999999999" customHeight="1">
      <c r="A5" s="194"/>
      <c r="B5" s="123"/>
      <c r="C5" s="123"/>
      <c r="D5" s="123"/>
      <c r="E5" s="123"/>
      <c r="F5" s="123"/>
      <c r="G5" s="124">
        <v>40</v>
      </c>
      <c r="H5" s="124">
        <v>15</v>
      </c>
      <c r="I5" s="124">
        <v>15</v>
      </c>
      <c r="J5" s="124">
        <v>15</v>
      </c>
      <c r="K5" s="124">
        <v>15</v>
      </c>
      <c r="L5" s="252"/>
      <c r="M5" s="254"/>
      <c r="N5" s="122"/>
    </row>
    <row r="6" spans="1:14" ht="28.15" customHeight="1">
      <c r="A6" s="125" t="s">
        <v>268</v>
      </c>
      <c r="B6" s="126"/>
      <c r="C6" s="126"/>
      <c r="D6" s="126"/>
      <c r="E6" s="126"/>
      <c r="F6" s="126"/>
      <c r="G6" s="127"/>
      <c r="H6" s="127"/>
      <c r="I6" s="127"/>
      <c r="J6" s="127"/>
      <c r="K6" s="127"/>
      <c r="L6" s="127"/>
      <c r="M6" s="127"/>
      <c r="N6" s="128"/>
    </row>
    <row r="7" spans="1:14" ht="23.45" customHeight="1">
      <c r="A7" s="129" t="s">
        <v>269</v>
      </c>
      <c r="B7" s="187">
        <v>5</v>
      </c>
      <c r="C7" s="187">
        <v>2</v>
      </c>
      <c r="D7" s="187">
        <v>3</v>
      </c>
      <c r="E7" s="187">
        <v>4</v>
      </c>
      <c r="F7" s="187">
        <v>5</v>
      </c>
      <c r="G7" s="130">
        <f>ROUND((B7*$G$5)/100,2)</f>
        <v>2</v>
      </c>
      <c r="H7" s="130">
        <f>ROUND((C7*$H$5)/100,2)</f>
        <v>0.3</v>
      </c>
      <c r="I7" s="130">
        <f>ROUND((D7*$I$5)/100,2)</f>
        <v>0.45</v>
      </c>
      <c r="J7" s="130">
        <f>ROUND((E7*$J$5)/100,2)</f>
        <v>0.6</v>
      </c>
      <c r="K7" s="130">
        <f>ROUND((F7*$K$5)/100,2)</f>
        <v>0.75</v>
      </c>
      <c r="L7" s="130">
        <f>SUM(G7:K7)</f>
        <v>4.0999999999999996</v>
      </c>
      <c r="M7" s="130">
        <f>IF($L7=0,0,IF(AND($L7&gt;0,$L7&lt;=1),(($L7-0)*25)+0,IF(AND($L7&gt;1,$L7&lt;=2),(($L7-1)*25)+25,IF(AND($L7&gt;2,$L7&lt;=3),(($L7-2)*25)+50,IF(AND($L7&gt;3,$L7&lt;=4),(($L7-3)*15)+75,IF(AND($L7&gt;4,K7&lt;=5),(($L7-4)*10)+90))))))</f>
        <v>91</v>
      </c>
      <c r="N7" s="131">
        <f>L7-3</f>
        <v>1.0999999999999996</v>
      </c>
    </row>
    <row r="8" spans="1:14" ht="23.45" customHeight="1">
      <c r="A8" s="129" t="s">
        <v>270</v>
      </c>
      <c r="B8" s="187">
        <v>3</v>
      </c>
      <c r="C8" s="187">
        <v>1</v>
      </c>
      <c r="D8" s="187">
        <v>1</v>
      </c>
      <c r="E8" s="187">
        <v>3</v>
      </c>
      <c r="F8" s="187">
        <v>2</v>
      </c>
      <c r="G8" s="130">
        <f t="shared" ref="G8:G11" si="0">ROUND((B8*$G$5)/100,2)</f>
        <v>1.2</v>
      </c>
      <c r="H8" s="130">
        <f t="shared" ref="H8:H11" si="1">ROUND((C8*$H$5)/100,2)</f>
        <v>0.15</v>
      </c>
      <c r="I8" s="130">
        <f t="shared" ref="I8:I11" si="2">ROUND((D8*$I$5)/100,2)</f>
        <v>0.15</v>
      </c>
      <c r="J8" s="130">
        <f t="shared" ref="J8:J11" si="3">ROUND((E8*$J$5)/100,2)</f>
        <v>0.45</v>
      </c>
      <c r="K8" s="130">
        <f t="shared" ref="K8:K11" si="4">ROUND((F8*$K$5)/100,2)</f>
        <v>0.3</v>
      </c>
      <c r="L8" s="130">
        <f t="shared" ref="L8:L11" si="5">SUM(G8:K8)</f>
        <v>2.2499999999999996</v>
      </c>
      <c r="M8" s="130">
        <f t="shared" ref="M8:M17" si="6">IF($L8=0,0,IF(AND($L8&gt;0,$L8&lt;=1),(($L8-0)*25)+0,IF(AND($L8&gt;1,$L8&lt;=2),(($L8-1)*25)+25,IF(AND($L8&gt;2,$L8&lt;=3),(($L8-2)*25)+50,IF(AND($L8&gt;3,$L8&lt;=4),(($L8-3)*15)+75,IF(AND($L8&gt;4,K8&lt;=5),(($L8-4)*10)+90))))))</f>
        <v>56.249999999999986</v>
      </c>
      <c r="N8" s="131">
        <f t="shared" ref="N8:N17" si="7">L8-3</f>
        <v>-0.75000000000000044</v>
      </c>
    </row>
    <row r="9" spans="1:14" ht="23.45" customHeight="1">
      <c r="A9" s="129" t="s">
        <v>271</v>
      </c>
      <c r="B9" s="187">
        <v>4</v>
      </c>
      <c r="C9" s="187"/>
      <c r="D9" s="187"/>
      <c r="E9" s="187"/>
      <c r="F9" s="187"/>
      <c r="G9" s="130">
        <f t="shared" si="0"/>
        <v>1.6</v>
      </c>
      <c r="H9" s="130">
        <f t="shared" si="1"/>
        <v>0</v>
      </c>
      <c r="I9" s="130">
        <f t="shared" si="2"/>
        <v>0</v>
      </c>
      <c r="J9" s="130">
        <f t="shared" si="3"/>
        <v>0</v>
      </c>
      <c r="K9" s="130">
        <f t="shared" si="4"/>
        <v>0</v>
      </c>
      <c r="L9" s="130">
        <f t="shared" si="5"/>
        <v>1.6</v>
      </c>
      <c r="M9" s="130">
        <f t="shared" si="6"/>
        <v>40</v>
      </c>
      <c r="N9" s="131">
        <f t="shared" si="7"/>
        <v>-1.4</v>
      </c>
    </row>
    <row r="10" spans="1:14" ht="23.45" customHeight="1">
      <c r="A10" s="129" t="s">
        <v>272</v>
      </c>
      <c r="B10" s="187">
        <v>5</v>
      </c>
      <c r="C10" s="187"/>
      <c r="D10" s="187"/>
      <c r="E10" s="187"/>
      <c r="F10" s="187"/>
      <c r="G10" s="130">
        <f t="shared" si="0"/>
        <v>2</v>
      </c>
      <c r="H10" s="130">
        <f t="shared" si="1"/>
        <v>0</v>
      </c>
      <c r="I10" s="130">
        <f t="shared" si="2"/>
        <v>0</v>
      </c>
      <c r="J10" s="130">
        <f t="shared" si="3"/>
        <v>0</v>
      </c>
      <c r="K10" s="130">
        <f t="shared" si="4"/>
        <v>0</v>
      </c>
      <c r="L10" s="130">
        <f t="shared" si="5"/>
        <v>2</v>
      </c>
      <c r="M10" s="130">
        <f t="shared" si="6"/>
        <v>50</v>
      </c>
      <c r="N10" s="131">
        <f t="shared" si="7"/>
        <v>-1</v>
      </c>
    </row>
    <row r="11" spans="1:14" ht="23.45" customHeight="1">
      <c r="A11" s="129" t="s">
        <v>273</v>
      </c>
      <c r="B11" s="187">
        <v>3</v>
      </c>
      <c r="C11" s="187"/>
      <c r="D11" s="187"/>
      <c r="E11" s="187"/>
      <c r="F11" s="187"/>
      <c r="G11" s="130">
        <f t="shared" si="0"/>
        <v>1.2</v>
      </c>
      <c r="H11" s="130">
        <f t="shared" si="1"/>
        <v>0</v>
      </c>
      <c r="I11" s="130">
        <f t="shared" si="2"/>
        <v>0</v>
      </c>
      <c r="J11" s="130">
        <f t="shared" si="3"/>
        <v>0</v>
      </c>
      <c r="K11" s="130">
        <f t="shared" si="4"/>
        <v>0</v>
      </c>
      <c r="L11" s="130">
        <f t="shared" si="5"/>
        <v>1.2</v>
      </c>
      <c r="M11" s="130">
        <f t="shared" si="6"/>
        <v>30</v>
      </c>
      <c r="N11" s="131">
        <f t="shared" si="7"/>
        <v>-1.8</v>
      </c>
    </row>
    <row r="12" spans="1:14" ht="23.45" customHeight="1">
      <c r="A12" s="125" t="s">
        <v>274</v>
      </c>
      <c r="B12" s="132"/>
      <c r="C12" s="132"/>
      <c r="D12" s="132"/>
      <c r="E12" s="132"/>
      <c r="F12" s="132"/>
      <c r="G12" s="127"/>
      <c r="H12" s="127"/>
      <c r="I12" s="127"/>
      <c r="J12" s="127"/>
      <c r="K12" s="127"/>
      <c r="L12" s="127"/>
      <c r="M12" s="133"/>
      <c r="N12" s="134"/>
    </row>
    <row r="13" spans="1:14" ht="23.45" customHeight="1">
      <c r="A13" s="129" t="s">
        <v>275</v>
      </c>
      <c r="B13" s="187"/>
      <c r="C13" s="187"/>
      <c r="D13" s="187"/>
      <c r="E13" s="187"/>
      <c r="F13" s="187"/>
      <c r="G13" s="130">
        <f t="shared" ref="G13:G15" si="8">ROUND((B13*$G$5)/100,2)</f>
        <v>0</v>
      </c>
      <c r="H13" s="130">
        <f t="shared" ref="H13:H15" si="9">ROUND((C13*$H$5)/100,2)</f>
        <v>0</v>
      </c>
      <c r="I13" s="130">
        <f t="shared" ref="I13:I15" si="10">ROUND((D13*$I$5)/100,2)</f>
        <v>0</v>
      </c>
      <c r="J13" s="130">
        <f t="shared" ref="J13:J15" si="11">ROUND((E13*$J$5)/100,2)</f>
        <v>0</v>
      </c>
      <c r="K13" s="130">
        <f t="shared" ref="K13:K15" si="12">ROUND((F13*$K$5)/100,2)</f>
        <v>0</v>
      </c>
      <c r="L13" s="130">
        <f t="shared" ref="L13:L15" si="13">SUM(G13:K13)</f>
        <v>0</v>
      </c>
      <c r="M13" s="130">
        <f t="shared" si="6"/>
        <v>0</v>
      </c>
      <c r="N13" s="131">
        <f t="shared" si="7"/>
        <v>-3</v>
      </c>
    </row>
    <row r="14" spans="1:14" ht="23.45" customHeight="1">
      <c r="A14" s="129" t="s">
        <v>276</v>
      </c>
      <c r="B14" s="187"/>
      <c r="C14" s="187"/>
      <c r="D14" s="187"/>
      <c r="E14" s="187"/>
      <c r="F14" s="187"/>
      <c r="G14" s="130">
        <f t="shared" si="8"/>
        <v>0</v>
      </c>
      <c r="H14" s="130">
        <f t="shared" si="9"/>
        <v>0</v>
      </c>
      <c r="I14" s="130">
        <f t="shared" si="10"/>
        <v>0</v>
      </c>
      <c r="J14" s="130">
        <f t="shared" si="11"/>
        <v>0</v>
      </c>
      <c r="K14" s="130">
        <f t="shared" si="12"/>
        <v>0</v>
      </c>
      <c r="L14" s="130">
        <f t="shared" si="13"/>
        <v>0</v>
      </c>
      <c r="M14" s="130">
        <f t="shared" si="6"/>
        <v>0</v>
      </c>
      <c r="N14" s="131">
        <f t="shared" si="7"/>
        <v>-3</v>
      </c>
    </row>
    <row r="15" spans="1:14" ht="23.45" customHeight="1">
      <c r="A15" s="129" t="s">
        <v>277</v>
      </c>
      <c r="B15" s="187"/>
      <c r="C15" s="187"/>
      <c r="D15" s="187"/>
      <c r="E15" s="187"/>
      <c r="F15" s="187"/>
      <c r="G15" s="130">
        <f t="shared" si="8"/>
        <v>0</v>
      </c>
      <c r="H15" s="130">
        <f t="shared" si="9"/>
        <v>0</v>
      </c>
      <c r="I15" s="130">
        <f t="shared" si="10"/>
        <v>0</v>
      </c>
      <c r="J15" s="130">
        <f t="shared" si="11"/>
        <v>0</v>
      </c>
      <c r="K15" s="130">
        <f t="shared" si="12"/>
        <v>0</v>
      </c>
      <c r="L15" s="130">
        <f t="shared" si="13"/>
        <v>0</v>
      </c>
      <c r="M15" s="130">
        <f t="shared" si="6"/>
        <v>0</v>
      </c>
      <c r="N15" s="131">
        <f t="shared" si="7"/>
        <v>-3</v>
      </c>
    </row>
    <row r="16" spans="1:14" ht="23.45" customHeight="1">
      <c r="A16" s="125" t="s">
        <v>278</v>
      </c>
      <c r="B16" s="135"/>
      <c r="C16" s="135"/>
      <c r="D16" s="135"/>
      <c r="E16" s="135"/>
      <c r="F16" s="135"/>
      <c r="G16" s="127"/>
      <c r="H16" s="127"/>
      <c r="I16" s="127"/>
      <c r="J16" s="127"/>
      <c r="K16" s="127"/>
      <c r="L16" s="127"/>
      <c r="M16" s="133"/>
      <c r="N16" s="136"/>
    </row>
    <row r="17" spans="1:14" ht="23.45" customHeight="1">
      <c r="A17" s="129" t="s">
        <v>279</v>
      </c>
      <c r="B17" s="187"/>
      <c r="C17" s="187"/>
      <c r="D17" s="187"/>
      <c r="E17" s="187"/>
      <c r="F17" s="187"/>
      <c r="G17" s="130">
        <f t="shared" ref="G17" si="14">ROUND((B17*$G$5)/100,2)</f>
        <v>0</v>
      </c>
      <c r="H17" s="130">
        <f t="shared" ref="H17" si="15">ROUND((C17*$H$5)/100,2)</f>
        <v>0</v>
      </c>
      <c r="I17" s="130">
        <f t="shared" ref="I17" si="16">ROUND((D17*$I$5)/100,2)</f>
        <v>0</v>
      </c>
      <c r="J17" s="130">
        <f t="shared" ref="J17" si="17">ROUND((E17*$J$5)/100,2)</f>
        <v>0</v>
      </c>
      <c r="K17" s="130">
        <f t="shared" ref="K17" si="18">ROUND((F17*$K$5)/100,2)</f>
        <v>0</v>
      </c>
      <c r="L17" s="130">
        <f>SUM(G17:K17)</f>
        <v>0</v>
      </c>
      <c r="M17" s="130">
        <f t="shared" si="6"/>
        <v>0</v>
      </c>
      <c r="N17" s="131">
        <f t="shared" si="7"/>
        <v>-3</v>
      </c>
    </row>
    <row r="18" spans="1:14" ht="21.6" customHeight="1">
      <c r="A18" s="137" t="s">
        <v>280</v>
      </c>
    </row>
    <row r="19" spans="1:14" ht="21.6" customHeight="1">
      <c r="A19" s="138" t="s">
        <v>281</v>
      </c>
    </row>
    <row r="20" spans="1:14" ht="21.6" customHeight="1">
      <c r="A20" s="139" t="s">
        <v>282</v>
      </c>
    </row>
    <row r="21" spans="1:14" ht="21.6" customHeight="1"/>
    <row r="22" spans="1:14" ht="21.6" customHeight="1"/>
    <row r="23" spans="1:14" ht="21.6" customHeight="1"/>
    <row r="24" spans="1:14" ht="21.6" customHeight="1"/>
    <row r="25" spans="1:14" ht="21.6" customHeight="1"/>
    <row r="26" spans="1:14" s="144" customFormat="1" ht="21.6" customHeight="1">
      <c r="A26" s="140" t="s">
        <v>283</v>
      </c>
      <c r="B26" s="141"/>
      <c r="C26" s="141"/>
      <c r="D26" s="141"/>
      <c r="E26" s="141"/>
      <c r="F26" s="141"/>
      <c r="G26" s="142"/>
      <c r="H26" s="142"/>
      <c r="I26" s="142"/>
      <c r="J26" s="142"/>
      <c r="K26" s="142"/>
      <c r="L26" s="143"/>
      <c r="M26" s="141"/>
    </row>
    <row r="27" spans="1:14" s="139" customFormat="1" ht="21.6" customHeight="1">
      <c r="A27" s="138" t="s">
        <v>284</v>
      </c>
      <c r="B27" s="145"/>
      <c r="C27" s="138"/>
      <c r="D27" s="145"/>
      <c r="E27" s="138"/>
      <c r="F27" s="146"/>
      <c r="G27" s="147"/>
      <c r="H27" s="147"/>
      <c r="I27" s="147"/>
      <c r="J27" s="147"/>
      <c r="K27" s="147"/>
      <c r="L27" s="148"/>
      <c r="M27" s="146"/>
    </row>
    <row r="28" spans="1:14" s="139" customFormat="1" ht="21.6" customHeight="1">
      <c r="A28" s="138" t="s">
        <v>285</v>
      </c>
      <c r="B28" s="138" t="s">
        <v>286</v>
      </c>
      <c r="C28" s="138"/>
      <c r="D28" s="145"/>
      <c r="E28" s="138"/>
      <c r="F28" s="149" t="s">
        <v>287</v>
      </c>
      <c r="H28" s="147"/>
      <c r="I28" s="147"/>
      <c r="J28" s="147"/>
      <c r="K28" s="147"/>
      <c r="L28" s="148"/>
      <c r="M28" s="146"/>
    </row>
    <row r="29" spans="1:14" s="144" customFormat="1" ht="21.6" customHeight="1">
      <c r="A29" s="139"/>
      <c r="B29" s="141"/>
      <c r="C29" s="141"/>
      <c r="D29" s="141"/>
      <c r="E29" s="141"/>
      <c r="F29" s="141"/>
      <c r="G29" s="142"/>
      <c r="H29" s="142"/>
      <c r="I29" s="142"/>
      <c r="J29" s="142"/>
      <c r="K29" s="142"/>
      <c r="L29" s="143"/>
      <c r="M29" s="141"/>
    </row>
    <row r="30" spans="1:14" s="144" customFormat="1" ht="21.6" customHeight="1">
      <c r="A30" s="239" t="s">
        <v>288</v>
      </c>
      <c r="B30" s="242" t="s">
        <v>289</v>
      </c>
      <c r="C30" s="242"/>
      <c r="D30" s="242"/>
      <c r="E30" s="242"/>
      <c r="F30" s="242"/>
      <c r="G30" s="243" t="s">
        <v>44</v>
      </c>
      <c r="H30" s="244"/>
      <c r="I30" s="120" t="s">
        <v>259</v>
      </c>
    </row>
    <row r="31" spans="1:14" s="144" customFormat="1" ht="37.5">
      <c r="A31" s="240"/>
      <c r="B31" s="150" t="s">
        <v>290</v>
      </c>
      <c r="C31" s="151" t="s">
        <v>291</v>
      </c>
      <c r="D31" s="151" t="s">
        <v>292</v>
      </c>
      <c r="E31" s="151" t="s">
        <v>293</v>
      </c>
      <c r="F31" s="150" t="s">
        <v>294</v>
      </c>
      <c r="G31" s="152" t="s">
        <v>265</v>
      </c>
      <c r="H31" s="197" t="s">
        <v>266</v>
      </c>
      <c r="I31" s="122" t="s">
        <v>267</v>
      </c>
    </row>
    <row r="32" spans="1:14" s="144" customFormat="1" ht="21.6" customHeight="1">
      <c r="A32" s="241"/>
      <c r="B32" s="153" t="s">
        <v>295</v>
      </c>
      <c r="C32" s="153" t="s">
        <v>295</v>
      </c>
      <c r="D32" s="153" t="s">
        <v>295</v>
      </c>
      <c r="E32" s="153" t="s">
        <v>295</v>
      </c>
      <c r="F32" s="153" t="s">
        <v>295</v>
      </c>
      <c r="G32" s="154" t="s">
        <v>296</v>
      </c>
      <c r="H32" s="154" t="s">
        <v>297</v>
      </c>
      <c r="I32" s="155" t="s">
        <v>298</v>
      </c>
    </row>
    <row r="33" spans="1:13" s="144" customFormat="1" ht="22.15" customHeight="1">
      <c r="A33" s="156" t="s">
        <v>268</v>
      </c>
      <c r="B33" s="157"/>
      <c r="C33" s="157"/>
      <c r="D33" s="157"/>
      <c r="E33" s="157"/>
      <c r="F33" s="157"/>
      <c r="G33" s="158"/>
      <c r="H33" s="157"/>
      <c r="I33" s="159"/>
    </row>
    <row r="34" spans="1:13" s="144" customFormat="1" ht="22.15" customHeight="1">
      <c r="A34" s="129" t="s">
        <v>269</v>
      </c>
      <c r="B34" s="160">
        <f>COUNTIF($B$7:$F$7,1)</f>
        <v>0</v>
      </c>
      <c r="C34" s="160">
        <f>COUNTIF($B$7:$F$7,2)</f>
        <v>1</v>
      </c>
      <c r="D34" s="160">
        <f>COUNTIF($B$7:$F$7,3)</f>
        <v>1</v>
      </c>
      <c r="E34" s="160">
        <f>COUNTIF($B$7:$F$7,4)</f>
        <v>1</v>
      </c>
      <c r="F34" s="160">
        <f>COUNTIF($B$7:$F$7,5)</f>
        <v>2</v>
      </c>
      <c r="G34" s="161">
        <f>L7</f>
        <v>4.0999999999999996</v>
      </c>
      <c r="H34" s="161">
        <f t="shared" ref="H34:I34" si="19">M7</f>
        <v>91</v>
      </c>
      <c r="I34" s="161">
        <f t="shared" si="19"/>
        <v>1.0999999999999996</v>
      </c>
    </row>
    <row r="35" spans="1:13" s="144" customFormat="1" ht="22.15" customHeight="1">
      <c r="A35" s="129" t="s">
        <v>270</v>
      </c>
      <c r="B35" s="160">
        <f>COUNTIF($B$8:$F$8,1)</f>
        <v>2</v>
      </c>
      <c r="C35" s="160">
        <f>COUNTIF($B$8:$F$8,2)</f>
        <v>1</v>
      </c>
      <c r="D35" s="160">
        <f>COUNTIF($B$8:$F$8,3)</f>
        <v>2</v>
      </c>
      <c r="E35" s="160">
        <f>COUNTIF($B$8:$F$8,4)</f>
        <v>0</v>
      </c>
      <c r="F35" s="160">
        <f>COUNTIF($B$8:$F$8,5)</f>
        <v>0</v>
      </c>
      <c r="G35" s="161">
        <f t="shared" ref="G35:I38" si="20">L8</f>
        <v>2.2499999999999996</v>
      </c>
      <c r="H35" s="161">
        <f t="shared" si="20"/>
        <v>56.249999999999986</v>
      </c>
      <c r="I35" s="161">
        <f t="shared" si="20"/>
        <v>-0.75000000000000044</v>
      </c>
    </row>
    <row r="36" spans="1:13" s="144" customFormat="1" ht="22.15" customHeight="1">
      <c r="A36" s="129" t="s">
        <v>271</v>
      </c>
      <c r="B36" s="160">
        <f>COUNTIF($B$9:$F$9,1)</f>
        <v>0</v>
      </c>
      <c r="C36" s="160">
        <f>COUNTIF($B$9:$F$9,2)</f>
        <v>0</v>
      </c>
      <c r="D36" s="160">
        <f>COUNTIF($B$9:$F$9,3)</f>
        <v>0</v>
      </c>
      <c r="E36" s="160">
        <f>COUNTIF($B$9:$F$9,4)</f>
        <v>1</v>
      </c>
      <c r="F36" s="160">
        <f>COUNTIF($B$9:$F$9,5)</f>
        <v>0</v>
      </c>
      <c r="G36" s="161">
        <f t="shared" si="20"/>
        <v>1.6</v>
      </c>
      <c r="H36" s="161">
        <f t="shared" si="20"/>
        <v>40</v>
      </c>
      <c r="I36" s="161">
        <f t="shared" si="20"/>
        <v>-1.4</v>
      </c>
    </row>
    <row r="37" spans="1:13" s="144" customFormat="1" ht="22.15" customHeight="1">
      <c r="A37" s="129" t="s">
        <v>272</v>
      </c>
      <c r="B37" s="160">
        <f>COUNTIF($B$10:$F$10,1)</f>
        <v>0</v>
      </c>
      <c r="C37" s="160">
        <f>COUNTIF($B$10:$F$10,2)</f>
        <v>0</v>
      </c>
      <c r="D37" s="160">
        <f>COUNTIF($B$10:$F$10,3)</f>
        <v>0</v>
      </c>
      <c r="E37" s="160">
        <f>COUNTIF($B$10:$F$10,4)</f>
        <v>0</v>
      </c>
      <c r="F37" s="160">
        <f>COUNTIF($B$10:$F$10,5)</f>
        <v>1</v>
      </c>
      <c r="G37" s="161">
        <f t="shared" si="20"/>
        <v>2</v>
      </c>
      <c r="H37" s="161">
        <f t="shared" si="20"/>
        <v>50</v>
      </c>
      <c r="I37" s="161">
        <f t="shared" si="20"/>
        <v>-1</v>
      </c>
    </row>
    <row r="38" spans="1:13" s="144" customFormat="1" ht="22.15" customHeight="1">
      <c r="A38" s="129" t="s">
        <v>273</v>
      </c>
      <c r="B38" s="160">
        <f>COUNTIF($B$11:$F$11,1)</f>
        <v>0</v>
      </c>
      <c r="C38" s="160">
        <f>COUNTIF($B$11:$F$11,2)</f>
        <v>0</v>
      </c>
      <c r="D38" s="160">
        <f>COUNTIF($B$11:$F$11,3)</f>
        <v>1</v>
      </c>
      <c r="E38" s="160">
        <f>COUNTIF($B$11:$F$11,4)</f>
        <v>0</v>
      </c>
      <c r="F38" s="160">
        <f>COUNTIF($B$11:$F$11,5)</f>
        <v>0</v>
      </c>
      <c r="G38" s="161">
        <f t="shared" si="20"/>
        <v>1.2</v>
      </c>
      <c r="H38" s="161">
        <f t="shared" si="20"/>
        <v>30</v>
      </c>
      <c r="I38" s="161">
        <f t="shared" si="20"/>
        <v>-1.8</v>
      </c>
    </row>
    <row r="39" spans="1:13" s="144" customFormat="1" ht="22.15" customHeight="1">
      <c r="A39" s="156" t="s">
        <v>274</v>
      </c>
      <c r="B39" s="160"/>
      <c r="C39" s="160"/>
      <c r="D39" s="160"/>
      <c r="E39" s="160"/>
      <c r="F39" s="160"/>
      <c r="G39" s="161"/>
      <c r="H39" s="160"/>
      <c r="I39" s="162"/>
    </row>
    <row r="40" spans="1:13" s="144" customFormat="1" ht="22.15" customHeight="1">
      <c r="A40" s="129" t="s">
        <v>275</v>
      </c>
      <c r="B40" s="160">
        <f>COUNTIF($B$13:$F$13,1)</f>
        <v>0</v>
      </c>
      <c r="C40" s="160">
        <f>COUNTIF($B$13:$F$13,2)</f>
        <v>0</v>
      </c>
      <c r="D40" s="160">
        <f>COUNTIF($B$13:$F$13,3)</f>
        <v>0</v>
      </c>
      <c r="E40" s="160">
        <f>COUNTIF($B$13:$F$13,4)</f>
        <v>0</v>
      </c>
      <c r="F40" s="160">
        <f>COUNTIF($B$13:$F$13,5)</f>
        <v>0</v>
      </c>
      <c r="G40" s="161">
        <f>L13</f>
        <v>0</v>
      </c>
      <c r="H40" s="161">
        <f t="shared" ref="H40:I40" si="21">M13</f>
        <v>0</v>
      </c>
      <c r="I40" s="161">
        <f t="shared" si="21"/>
        <v>-3</v>
      </c>
    </row>
    <row r="41" spans="1:13" s="144" customFormat="1" ht="22.15" customHeight="1">
      <c r="A41" s="129" t="s">
        <v>276</v>
      </c>
      <c r="B41" s="160">
        <f>COUNTIF($B$14:$F$14,1)</f>
        <v>0</v>
      </c>
      <c r="C41" s="160">
        <f>COUNTIF($B$14:$F$14,2)</f>
        <v>0</v>
      </c>
      <c r="D41" s="160">
        <f>COUNTIF($B$14:$F$14,3)</f>
        <v>0</v>
      </c>
      <c r="E41" s="160">
        <f>COUNTIF($B$14:$F$14,4)</f>
        <v>0</v>
      </c>
      <c r="F41" s="160">
        <f>COUNTIF($B$14:$F$14,5)</f>
        <v>0</v>
      </c>
      <c r="G41" s="161">
        <f t="shared" ref="G41:I42" si="22">L14</f>
        <v>0</v>
      </c>
      <c r="H41" s="161">
        <f t="shared" si="22"/>
        <v>0</v>
      </c>
      <c r="I41" s="161">
        <f t="shared" si="22"/>
        <v>-3</v>
      </c>
    </row>
    <row r="42" spans="1:13" s="144" customFormat="1" ht="22.15" customHeight="1">
      <c r="A42" s="129" t="s">
        <v>277</v>
      </c>
      <c r="B42" s="160">
        <f>COUNTIF($B$15:$F$15,1)</f>
        <v>0</v>
      </c>
      <c r="C42" s="160">
        <f>COUNTIF($B$15:$F$15,2)</f>
        <v>0</v>
      </c>
      <c r="D42" s="160">
        <f>COUNTIF($B$15:$F$15,3)</f>
        <v>0</v>
      </c>
      <c r="E42" s="160">
        <f>COUNTIF($B$15:$F$15,4)</f>
        <v>0</v>
      </c>
      <c r="F42" s="160">
        <f>COUNTIF($B$15:$F$15,5)</f>
        <v>0</v>
      </c>
      <c r="G42" s="161">
        <f t="shared" si="22"/>
        <v>0</v>
      </c>
      <c r="H42" s="161">
        <f t="shared" si="22"/>
        <v>0</v>
      </c>
      <c r="I42" s="161">
        <f t="shared" si="22"/>
        <v>-3</v>
      </c>
    </row>
    <row r="43" spans="1:13" s="144" customFormat="1" ht="22.15" customHeight="1">
      <c r="A43" s="156" t="s">
        <v>278</v>
      </c>
      <c r="B43" s="160"/>
      <c r="C43" s="160"/>
      <c r="D43" s="160"/>
      <c r="E43" s="160"/>
      <c r="F43" s="160"/>
      <c r="G43" s="161"/>
      <c r="H43" s="160"/>
      <c r="I43" s="162"/>
    </row>
    <row r="44" spans="1:13" s="144" customFormat="1" ht="22.15" customHeight="1">
      <c r="A44" s="129" t="s">
        <v>279</v>
      </c>
      <c r="B44" s="160">
        <f>COUNTIF($B$17:$F$17,1)</f>
        <v>0</v>
      </c>
      <c r="C44" s="160">
        <f>COUNTIF($B$17:$F$17,2)</f>
        <v>0</v>
      </c>
      <c r="D44" s="160">
        <f>COUNTIF($B$17:$F$17,3)</f>
        <v>0</v>
      </c>
      <c r="E44" s="160">
        <f>COUNTIF($B$17:$F$17,4)</f>
        <v>0</v>
      </c>
      <c r="F44" s="160">
        <f>COUNTIF($B$17:$F$17,5)</f>
        <v>0</v>
      </c>
      <c r="G44" s="161">
        <f>L17</f>
        <v>0</v>
      </c>
      <c r="H44" s="161">
        <f t="shared" ref="H44:I44" si="23">M17</f>
        <v>0</v>
      </c>
      <c r="I44" s="161">
        <f t="shared" si="23"/>
        <v>-3</v>
      </c>
    </row>
    <row r="45" spans="1:13" s="144" customFormat="1" ht="21.6" customHeight="1">
      <c r="A45" s="139"/>
      <c r="B45" s="141"/>
      <c r="C45" s="141"/>
      <c r="D45" s="141"/>
      <c r="E45" s="141"/>
      <c r="F45" s="141"/>
      <c r="G45" s="142"/>
      <c r="H45" s="142"/>
      <c r="I45" s="142"/>
      <c r="J45" s="142"/>
      <c r="K45" s="142"/>
      <c r="L45" s="143"/>
      <c r="M45" s="141"/>
    </row>
    <row r="46" spans="1:13" s="144" customFormat="1" ht="21.6" customHeight="1">
      <c r="A46" s="145" t="s">
        <v>299</v>
      </c>
      <c r="B46" s="245" t="s">
        <v>300</v>
      </c>
      <c r="C46" s="245"/>
      <c r="D46" s="245"/>
      <c r="E46" s="163" t="s">
        <v>301</v>
      </c>
      <c r="F46" s="164">
        <f>ROUND((SUM(H34:H44)*20/900),2)</f>
        <v>5.94</v>
      </c>
      <c r="G46" s="165" t="s">
        <v>7</v>
      </c>
      <c r="H46" s="142"/>
      <c r="I46" s="142"/>
      <c r="J46" s="142"/>
      <c r="K46" s="142"/>
      <c r="L46" s="143"/>
      <c r="M46" s="141"/>
    </row>
    <row r="47" spans="1:13" s="144" customFormat="1" ht="21.6" customHeight="1">
      <c r="A47" s="139"/>
      <c r="B47" s="246" t="s">
        <v>302</v>
      </c>
      <c r="C47" s="246"/>
      <c r="D47" s="246"/>
      <c r="E47" s="141"/>
      <c r="F47" s="141"/>
      <c r="G47" s="142"/>
      <c r="H47" s="142"/>
      <c r="I47" s="142"/>
      <c r="J47" s="142"/>
      <c r="K47" s="142"/>
      <c r="L47" s="143"/>
      <c r="M47" s="141"/>
    </row>
  </sheetData>
  <mergeCells count="12">
    <mergeCell ref="A1:N1"/>
    <mergeCell ref="A3:A4"/>
    <mergeCell ref="B3:F3"/>
    <mergeCell ref="G3:K3"/>
    <mergeCell ref="L3:M3"/>
    <mergeCell ref="L4:L5"/>
    <mergeCell ref="M4:M5"/>
    <mergeCell ref="A30:A32"/>
    <mergeCell ref="B30:F30"/>
    <mergeCell ref="G30:H30"/>
    <mergeCell ref="B46:D46"/>
    <mergeCell ref="B47:D47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XFD1048576"/>
    </sheetView>
  </sheetViews>
  <sheetFormatPr defaultColWidth="8.875" defaultRowHeight="21"/>
  <cols>
    <col min="1" max="1" width="39.625" style="139" customWidth="1"/>
    <col min="2" max="6" width="12.125" style="146" customWidth="1"/>
    <col min="7" max="9" width="12.25" style="147" customWidth="1"/>
    <col min="10" max="11" width="9.375" style="147" customWidth="1"/>
    <col min="12" max="12" width="11.625" style="148" customWidth="1"/>
    <col min="13" max="13" width="11.625" style="146" customWidth="1"/>
    <col min="14" max="14" width="16.25" style="139" customWidth="1"/>
    <col min="15" max="16384" width="8.875" style="139"/>
  </cols>
  <sheetData>
    <row r="1" spans="1:13" ht="21.6" customHeight="1">
      <c r="A1" s="260" t="s">
        <v>303</v>
      </c>
      <c r="B1" s="260"/>
      <c r="C1" s="260"/>
      <c r="D1" s="260"/>
      <c r="E1" s="260"/>
      <c r="F1" s="260"/>
      <c r="G1" s="260"/>
      <c r="H1" s="260"/>
      <c r="I1" s="260"/>
    </row>
    <row r="2" spans="1:13" ht="21.6" customHeight="1"/>
    <row r="3" spans="1:13" s="140" customFormat="1" ht="32.450000000000003" customHeight="1">
      <c r="A3" s="239" t="s">
        <v>256</v>
      </c>
      <c r="B3" s="261" t="s">
        <v>257</v>
      </c>
      <c r="C3" s="262"/>
      <c r="D3" s="262"/>
      <c r="E3" s="263"/>
      <c r="F3" s="264" t="s">
        <v>258</v>
      </c>
      <c r="G3" s="265"/>
      <c r="H3" s="265"/>
      <c r="I3" s="266"/>
      <c r="J3" s="256" t="s">
        <v>44</v>
      </c>
      <c r="K3" s="257"/>
      <c r="L3" s="193" t="s">
        <v>259</v>
      </c>
    </row>
    <row r="4" spans="1:13" s="140" customFormat="1" ht="21.6" customHeight="1">
      <c r="A4" s="240"/>
      <c r="B4" s="166" t="s">
        <v>260</v>
      </c>
      <c r="C4" s="166" t="s">
        <v>261</v>
      </c>
      <c r="D4" s="166" t="s">
        <v>262</v>
      </c>
      <c r="E4" s="166" t="s">
        <v>263</v>
      </c>
      <c r="F4" s="198" t="s">
        <v>260</v>
      </c>
      <c r="G4" s="198" t="s">
        <v>261</v>
      </c>
      <c r="H4" s="198" t="s">
        <v>262</v>
      </c>
      <c r="I4" s="198" t="s">
        <v>263</v>
      </c>
      <c r="J4" s="267" t="s">
        <v>265</v>
      </c>
      <c r="K4" s="268" t="s">
        <v>266</v>
      </c>
      <c r="L4" s="194" t="s">
        <v>267</v>
      </c>
    </row>
    <row r="5" spans="1:13" s="140" customFormat="1" ht="16.149999999999999" customHeight="1">
      <c r="A5" s="194"/>
      <c r="B5" s="166"/>
      <c r="C5" s="166"/>
      <c r="D5" s="166"/>
      <c r="E5" s="166"/>
      <c r="F5" s="167">
        <v>40</v>
      </c>
      <c r="G5" s="167">
        <v>20</v>
      </c>
      <c r="H5" s="167">
        <v>20</v>
      </c>
      <c r="I5" s="167">
        <v>20</v>
      </c>
      <c r="J5" s="267"/>
      <c r="K5" s="269"/>
      <c r="L5" s="194"/>
    </row>
    <row r="6" spans="1:13" ht="28.15" customHeight="1">
      <c r="A6" s="125" t="s">
        <v>268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9"/>
      <c r="M6" s="139"/>
    </row>
    <row r="7" spans="1:13" ht="23.45" customHeight="1">
      <c r="A7" s="129" t="s">
        <v>269</v>
      </c>
      <c r="B7" s="170">
        <v>4</v>
      </c>
      <c r="C7" s="170">
        <v>5</v>
      </c>
      <c r="D7" s="170">
        <v>5</v>
      </c>
      <c r="E7" s="170">
        <v>1</v>
      </c>
      <c r="F7" s="171">
        <f>ROUND((B7*$F$5)/100,2)</f>
        <v>1.6</v>
      </c>
      <c r="G7" s="171">
        <f>ROUND((C7*$G$5)/100,2)</f>
        <v>1</v>
      </c>
      <c r="H7" s="171">
        <f>ROUND((D7*$H$5)/100,2)</f>
        <v>1</v>
      </c>
      <c r="I7" s="171">
        <f>ROUND((E7*$I$5)/100,2)</f>
        <v>0.2</v>
      </c>
      <c r="J7" s="171">
        <f>SUM(F7:I7)</f>
        <v>3.8000000000000003</v>
      </c>
      <c r="K7" s="171">
        <f>IF($J7=0,0,IF(AND($J7&gt;0,$J7&lt;=1),(($J7-0)*25)+0,IF(AND($J7&gt;1,$J7&lt;=2),(($J7-1)*25)+25,IF(AND($J7&gt;2,$J7&lt;=3),(($J7-2)*25)+50,IF(AND($J7&gt;3,$J7&lt;=4),(($J7-3)*15)+75,IF(AND($J7&gt;4,I7&lt;=5),(($J7-4)*10)+90))))))</f>
        <v>87</v>
      </c>
      <c r="L7" s="172">
        <f>J7-3</f>
        <v>0.80000000000000027</v>
      </c>
      <c r="M7" s="139"/>
    </row>
    <row r="8" spans="1:13" ht="23.45" customHeight="1">
      <c r="A8" s="129" t="s">
        <v>270</v>
      </c>
      <c r="B8" s="170">
        <v>4</v>
      </c>
      <c r="C8" s="170">
        <v>5</v>
      </c>
      <c r="D8" s="170">
        <v>5</v>
      </c>
      <c r="E8" s="170">
        <v>2</v>
      </c>
      <c r="F8" s="171">
        <f>ROUND((B8*$F$5)/100,2)</f>
        <v>1.6</v>
      </c>
      <c r="G8" s="171">
        <f>ROUND((C8*$G$5)/100,2)</f>
        <v>1</v>
      </c>
      <c r="H8" s="171">
        <f>ROUND((D8*$H$5)/100,2)</f>
        <v>1</v>
      </c>
      <c r="I8" s="171">
        <f>ROUND((E8*$I$5)/100,2)</f>
        <v>0.4</v>
      </c>
      <c r="J8" s="171">
        <f>SUM(F8:I8)</f>
        <v>4</v>
      </c>
      <c r="K8" s="171">
        <f t="shared" ref="K8:K11" si="0">IF($J8=0,0,IF(AND($J8&gt;0,$J8&lt;=1),(($J8-0)*25)+0,IF(AND($J8&gt;1,$J8&lt;=2),(($J8-1)*25)+25,IF(AND($J8&gt;2,$J8&lt;=3),(($J8-2)*25)+50,IF(AND($J8&gt;3,$J8&lt;=4),(($J8-3)*15)+75,IF(AND($J8&gt;4,I8&lt;=5),(($J8-4)*10)+90))))))</f>
        <v>90</v>
      </c>
      <c r="L8" s="172">
        <f t="shared" ref="L8:L17" si="1">J8-3</f>
        <v>1</v>
      </c>
      <c r="M8" s="139"/>
    </row>
    <row r="9" spans="1:13" ht="23.45" customHeight="1">
      <c r="A9" s="129" t="s">
        <v>271</v>
      </c>
      <c r="B9" s="170">
        <v>4</v>
      </c>
      <c r="C9" s="170">
        <v>5</v>
      </c>
      <c r="D9" s="170">
        <v>5</v>
      </c>
      <c r="E9" s="170">
        <v>3</v>
      </c>
      <c r="F9" s="171">
        <f>ROUND((B9*$F$5)/100,2)</f>
        <v>1.6</v>
      </c>
      <c r="G9" s="171">
        <f>ROUND((C9*$G$5)/100,2)</f>
        <v>1</v>
      </c>
      <c r="H9" s="171">
        <f>ROUND((D9*$H$5)/100,2)</f>
        <v>1</v>
      </c>
      <c r="I9" s="171">
        <f>ROUND((E9*$I$5)/100,2)</f>
        <v>0.6</v>
      </c>
      <c r="J9" s="171">
        <f>SUM(F9:I9)</f>
        <v>4.2</v>
      </c>
      <c r="K9" s="171">
        <f t="shared" si="0"/>
        <v>92</v>
      </c>
      <c r="L9" s="172">
        <f t="shared" si="1"/>
        <v>1.2000000000000002</v>
      </c>
      <c r="M9" s="139"/>
    </row>
    <row r="10" spans="1:13" ht="23.45" customHeight="1">
      <c r="A10" s="129" t="s">
        <v>272</v>
      </c>
      <c r="B10" s="170">
        <v>4</v>
      </c>
      <c r="C10" s="170">
        <v>5</v>
      </c>
      <c r="D10" s="170">
        <v>5</v>
      </c>
      <c r="E10" s="170">
        <v>3</v>
      </c>
      <c r="F10" s="171">
        <f>ROUND((B10*$F$5)/100,2)</f>
        <v>1.6</v>
      </c>
      <c r="G10" s="171">
        <f>ROUND((C10*$G$5)/100,2)</f>
        <v>1</v>
      </c>
      <c r="H10" s="171">
        <f>ROUND((D10*$H$5)/100,2)</f>
        <v>1</v>
      </c>
      <c r="I10" s="171">
        <f>ROUND((E10*$I$5)/100,2)</f>
        <v>0.6</v>
      </c>
      <c r="J10" s="171">
        <f>SUM(F10:I10)</f>
        <v>4.2</v>
      </c>
      <c r="K10" s="171">
        <f t="shared" si="0"/>
        <v>92</v>
      </c>
      <c r="L10" s="172">
        <f t="shared" si="1"/>
        <v>1.2000000000000002</v>
      </c>
      <c r="M10" s="139"/>
    </row>
    <row r="11" spans="1:13" ht="23.45" customHeight="1">
      <c r="A11" s="129" t="s">
        <v>273</v>
      </c>
      <c r="B11" s="170">
        <v>4</v>
      </c>
      <c r="C11" s="170">
        <v>5</v>
      </c>
      <c r="D11" s="170">
        <v>5</v>
      </c>
      <c r="E11" s="170">
        <v>3</v>
      </c>
      <c r="F11" s="171">
        <f>ROUND((B11*$F$5)/100,2)</f>
        <v>1.6</v>
      </c>
      <c r="G11" s="171">
        <f>ROUND((C11*$G$5)/100,2)</f>
        <v>1</v>
      </c>
      <c r="H11" s="171">
        <f>ROUND((D11*$H$5)/100,2)</f>
        <v>1</v>
      </c>
      <c r="I11" s="171">
        <f>ROUND((E11*$I$5)/100,2)</f>
        <v>0.6</v>
      </c>
      <c r="J11" s="171">
        <f>SUM(F11:I11)</f>
        <v>4.2</v>
      </c>
      <c r="K11" s="171">
        <f t="shared" si="0"/>
        <v>92</v>
      </c>
      <c r="L11" s="172">
        <f t="shared" si="1"/>
        <v>1.2000000000000002</v>
      </c>
      <c r="M11" s="139"/>
    </row>
    <row r="12" spans="1:13" ht="23.45" customHeight="1">
      <c r="A12" s="125" t="s">
        <v>274</v>
      </c>
      <c r="B12" s="173"/>
      <c r="C12" s="173"/>
      <c r="D12" s="173"/>
      <c r="E12" s="173"/>
      <c r="F12" s="168"/>
      <c r="G12" s="168"/>
      <c r="H12" s="168"/>
      <c r="I12" s="168"/>
      <c r="J12" s="168"/>
      <c r="K12" s="174"/>
      <c r="L12" s="175"/>
      <c r="M12" s="139"/>
    </row>
    <row r="13" spans="1:13" ht="23.45" customHeight="1">
      <c r="A13" s="129" t="s">
        <v>275</v>
      </c>
      <c r="B13" s="170">
        <v>4</v>
      </c>
      <c r="C13" s="170">
        <v>5</v>
      </c>
      <c r="D13" s="170">
        <v>5</v>
      </c>
      <c r="E13" s="170">
        <v>3</v>
      </c>
      <c r="F13" s="171">
        <f>ROUND((B13*$F$5)/100,2)</f>
        <v>1.6</v>
      </c>
      <c r="G13" s="171">
        <f>ROUND((C13*$G$5)/100,2)</f>
        <v>1</v>
      </c>
      <c r="H13" s="171">
        <f>ROUND((D13*$H$5)/100,2)</f>
        <v>1</v>
      </c>
      <c r="I13" s="171">
        <f>ROUND((E13*$I$5)/100,2)</f>
        <v>0.6</v>
      </c>
      <c r="J13" s="171">
        <f>SUM(F13:I13)</f>
        <v>4.2</v>
      </c>
      <c r="K13" s="171">
        <f>IF($J13=0,0,IF(AND($J13&gt;0,$J13&lt;=1),(($J13-0)*25)+0,IF(AND($J13&gt;1,$J13&lt;=2),(($J13-1)*25)+25,IF(AND($J13&gt;2,$J13&lt;=3),(($J13-2)*25)+50,IF(AND($J13&gt;3,$J13&lt;=4),(($J13-3)*15)+75,IF(AND($J13&gt;4,I13&lt;=5),(($J13-4)*10)+90))))))</f>
        <v>92</v>
      </c>
      <c r="L13" s="172">
        <f t="shared" si="1"/>
        <v>1.2000000000000002</v>
      </c>
      <c r="M13" s="139"/>
    </row>
    <row r="14" spans="1:13" ht="23.45" customHeight="1">
      <c r="A14" s="129" t="s">
        <v>276</v>
      </c>
      <c r="B14" s="170">
        <v>4</v>
      </c>
      <c r="C14" s="170">
        <v>5</v>
      </c>
      <c r="D14" s="170">
        <v>5</v>
      </c>
      <c r="E14" s="170">
        <v>3</v>
      </c>
      <c r="F14" s="171">
        <f>ROUND((B14*$F$5)/100,2)</f>
        <v>1.6</v>
      </c>
      <c r="G14" s="171">
        <f>ROUND((C14*$G$5)/100,2)</f>
        <v>1</v>
      </c>
      <c r="H14" s="171">
        <f>ROUND((D14*$H$5)/100,2)</f>
        <v>1</v>
      </c>
      <c r="I14" s="171">
        <f>ROUND((E14*$I$5)/100,2)</f>
        <v>0.6</v>
      </c>
      <c r="J14" s="171">
        <f>SUM(F14:I14)</f>
        <v>4.2</v>
      </c>
      <c r="K14" s="171">
        <f t="shared" ref="K14:K15" si="2">IF($J14=0,0,IF(AND($J14&gt;0,$J14&lt;=1),(($J14-0)*25)+0,IF(AND($J14&gt;1,$J14&lt;=2),(($J14-1)*25)+25,IF(AND($J14&gt;2,$J14&lt;=3),(($J14-2)*25)+50,IF(AND($J14&gt;3,$J14&lt;=4),(($J14-3)*15)+75,IF(AND($J14&gt;4,I14&lt;=5),(($J14-4)*10)+90))))))</f>
        <v>92</v>
      </c>
      <c r="L14" s="172">
        <f t="shared" si="1"/>
        <v>1.2000000000000002</v>
      </c>
      <c r="M14" s="139"/>
    </row>
    <row r="15" spans="1:13" ht="23.45" customHeight="1">
      <c r="A15" s="129" t="s">
        <v>277</v>
      </c>
      <c r="B15" s="170">
        <v>4</v>
      </c>
      <c r="C15" s="170">
        <v>5</v>
      </c>
      <c r="D15" s="170">
        <v>5</v>
      </c>
      <c r="E15" s="170">
        <v>3</v>
      </c>
      <c r="F15" s="171">
        <f>ROUND((B15*$F$5)/100,2)</f>
        <v>1.6</v>
      </c>
      <c r="G15" s="171">
        <f>ROUND((C15*$G$5)/100,2)</f>
        <v>1</v>
      </c>
      <c r="H15" s="171">
        <f>ROUND((D15*$H$5)/100,2)</f>
        <v>1</v>
      </c>
      <c r="I15" s="171">
        <f>ROUND((E15*$I$5)/100,2)</f>
        <v>0.6</v>
      </c>
      <c r="J15" s="171">
        <f>SUM(F15:I15)</f>
        <v>4.2</v>
      </c>
      <c r="K15" s="171">
        <f t="shared" si="2"/>
        <v>92</v>
      </c>
      <c r="L15" s="172">
        <f t="shared" si="1"/>
        <v>1.2000000000000002</v>
      </c>
      <c r="M15" s="139"/>
    </row>
    <row r="16" spans="1:13" ht="23.45" customHeight="1">
      <c r="A16" s="125" t="s">
        <v>278</v>
      </c>
      <c r="B16" s="176"/>
      <c r="C16" s="176"/>
      <c r="D16" s="176"/>
      <c r="E16" s="176"/>
      <c r="F16" s="168"/>
      <c r="G16" s="168"/>
      <c r="H16" s="168"/>
      <c r="I16" s="168"/>
      <c r="J16" s="168"/>
      <c r="K16" s="174"/>
      <c r="L16" s="177"/>
      <c r="M16" s="139"/>
    </row>
    <row r="17" spans="1:13" ht="23.45" customHeight="1">
      <c r="A17" s="129" t="s">
        <v>279</v>
      </c>
      <c r="B17" s="170">
        <v>4</v>
      </c>
      <c r="C17" s="170">
        <v>5</v>
      </c>
      <c r="D17" s="170">
        <v>5</v>
      </c>
      <c r="E17" s="170">
        <v>3</v>
      </c>
      <c r="F17" s="171">
        <f>ROUND((B17*$F$5)/100,2)</f>
        <v>1.6</v>
      </c>
      <c r="G17" s="171">
        <f>ROUND((C17*$G$5)/100,2)</f>
        <v>1</v>
      </c>
      <c r="H17" s="171">
        <f>ROUND((D17*$H$5)/100,2)</f>
        <v>1</v>
      </c>
      <c r="I17" s="171">
        <f>ROUND((E17*$I$5)/100,2)</f>
        <v>0.6</v>
      </c>
      <c r="J17" s="171">
        <f>SUM(F17:I17)</f>
        <v>4.2</v>
      </c>
      <c r="K17" s="171">
        <f>IF($J17=0,0,IF(AND($J17&gt;0,$J17&lt;=1),(($J17-0)*25)+0,IF(AND($J17&gt;1,$J17&lt;=2),(($J17-1)*25)+25,IF(AND($J17&gt;2,$J17&lt;=3),(($J17-2)*25)+50,IF(AND($J17&gt;3,$J17&lt;=4),(($J17-3)*15)+75,IF(AND($J17&gt;4,I17&lt;=5),(($J17-4)*10)+90))))))</f>
        <v>92</v>
      </c>
      <c r="L17" s="172">
        <f t="shared" si="1"/>
        <v>1.2000000000000002</v>
      </c>
      <c r="M17" s="139"/>
    </row>
    <row r="18" spans="1:13" ht="21.6" customHeight="1"/>
    <row r="19" spans="1:13" ht="21.6" customHeight="1">
      <c r="A19" s="137" t="s">
        <v>280</v>
      </c>
    </row>
    <row r="20" spans="1:13" ht="21.6" customHeight="1">
      <c r="A20" s="138" t="s">
        <v>281</v>
      </c>
    </row>
    <row r="21" spans="1:13" ht="21.6" customHeight="1">
      <c r="A21" s="139" t="s">
        <v>282</v>
      </c>
    </row>
    <row r="22" spans="1:13" ht="21.6" customHeight="1"/>
    <row r="23" spans="1:13" ht="21.6" customHeight="1"/>
    <row r="24" spans="1:13" ht="21.6" customHeight="1"/>
    <row r="25" spans="1:13" ht="21.6" customHeight="1">
      <c r="J25" s="148"/>
      <c r="K25" s="148"/>
      <c r="L25" s="146"/>
      <c r="M25" s="139"/>
    </row>
    <row r="26" spans="1:13" ht="21.6" customHeight="1">
      <c r="A26" s="140" t="s">
        <v>304</v>
      </c>
      <c r="J26" s="148"/>
      <c r="K26" s="148"/>
      <c r="L26" s="146"/>
      <c r="M26" s="139"/>
    </row>
    <row r="27" spans="1:13" ht="21.6" customHeight="1">
      <c r="A27" s="138" t="s">
        <v>284</v>
      </c>
      <c r="B27" s="145"/>
      <c r="C27" s="138"/>
      <c r="D27" s="145"/>
      <c r="E27" s="138"/>
      <c r="J27" s="148"/>
      <c r="K27" s="148"/>
      <c r="L27" s="146"/>
      <c r="M27" s="139"/>
    </row>
    <row r="28" spans="1:13" ht="21.6" customHeight="1">
      <c r="A28" s="138" t="s">
        <v>285</v>
      </c>
      <c r="B28" s="138" t="s">
        <v>286</v>
      </c>
      <c r="C28" s="138"/>
      <c r="D28" s="145"/>
      <c r="E28" s="138"/>
      <c r="F28" s="149" t="s">
        <v>287</v>
      </c>
      <c r="G28" s="139"/>
      <c r="J28" s="148"/>
      <c r="K28" s="148"/>
      <c r="L28" s="146"/>
      <c r="M28" s="139"/>
    </row>
    <row r="29" spans="1:13" ht="21.6" customHeight="1">
      <c r="J29" s="148"/>
      <c r="K29" s="148"/>
      <c r="L29" s="146"/>
      <c r="M29" s="139"/>
    </row>
    <row r="30" spans="1:13" ht="21.6" customHeight="1">
      <c r="A30" s="239" t="s">
        <v>288</v>
      </c>
      <c r="B30" s="255" t="s">
        <v>289</v>
      </c>
      <c r="C30" s="255"/>
      <c r="D30" s="255"/>
      <c r="E30" s="255"/>
      <c r="F30" s="255"/>
      <c r="G30" s="256" t="s">
        <v>44</v>
      </c>
      <c r="H30" s="257"/>
      <c r="I30" s="193" t="s">
        <v>259</v>
      </c>
    </row>
    <row r="31" spans="1:13" ht="42">
      <c r="A31" s="240"/>
      <c r="B31" s="178" t="s">
        <v>290</v>
      </c>
      <c r="C31" s="179" t="s">
        <v>291</v>
      </c>
      <c r="D31" s="179" t="s">
        <v>292</v>
      </c>
      <c r="E31" s="179" t="s">
        <v>293</v>
      </c>
      <c r="F31" s="178" t="s">
        <v>294</v>
      </c>
      <c r="G31" s="180" t="s">
        <v>265</v>
      </c>
      <c r="H31" s="199" t="s">
        <v>266</v>
      </c>
      <c r="I31" s="194" t="s">
        <v>267</v>
      </c>
      <c r="K31" s="139"/>
      <c r="L31" s="139"/>
      <c r="M31" s="139"/>
    </row>
    <row r="32" spans="1:13" ht="21.6" customHeight="1">
      <c r="A32" s="241"/>
      <c r="B32" s="181" t="s">
        <v>295</v>
      </c>
      <c r="C32" s="181" t="s">
        <v>295</v>
      </c>
      <c r="D32" s="181" t="s">
        <v>295</v>
      </c>
      <c r="E32" s="181" t="s">
        <v>295</v>
      </c>
      <c r="F32" s="181" t="s">
        <v>295</v>
      </c>
      <c r="G32" s="182" t="s">
        <v>296</v>
      </c>
      <c r="H32" s="182" t="s">
        <v>297</v>
      </c>
      <c r="I32" s="183" t="s">
        <v>298</v>
      </c>
      <c r="J32" s="139"/>
      <c r="K32" s="139"/>
      <c r="L32" s="139"/>
      <c r="M32" s="139"/>
    </row>
    <row r="33" spans="1:13" ht="22.15" customHeight="1">
      <c r="A33" s="156" t="s">
        <v>268</v>
      </c>
      <c r="B33" s="184"/>
      <c r="C33" s="184"/>
      <c r="D33" s="184"/>
      <c r="E33" s="184"/>
      <c r="F33" s="184"/>
      <c r="G33" s="185"/>
      <c r="H33" s="184"/>
      <c r="I33" s="186"/>
      <c r="J33" s="139"/>
      <c r="K33" s="139"/>
      <c r="L33" s="139"/>
      <c r="M33" s="139"/>
    </row>
    <row r="34" spans="1:13" ht="22.15" customHeight="1">
      <c r="A34" s="129" t="s">
        <v>269</v>
      </c>
      <c r="B34" s="187">
        <f>COUNTIF($B$7:$E$7,1)</f>
        <v>1</v>
      </c>
      <c r="C34" s="187">
        <f>COUNTIF($B$7:$E$7,2)</f>
        <v>0</v>
      </c>
      <c r="D34" s="187">
        <f>COUNTIF($B$7:$E$7,3)</f>
        <v>0</v>
      </c>
      <c r="E34" s="187">
        <f>COUNTIF($B$7:$E$7,4)</f>
        <v>1</v>
      </c>
      <c r="F34" s="187">
        <f>COUNTIF($B$7:$E$7,5)</f>
        <v>2</v>
      </c>
      <c r="G34" s="188">
        <f>J7</f>
        <v>3.8000000000000003</v>
      </c>
      <c r="H34" s="188">
        <f t="shared" ref="H34:I38" si="3">K7</f>
        <v>87</v>
      </c>
      <c r="I34" s="188">
        <f t="shared" si="3"/>
        <v>0.80000000000000027</v>
      </c>
      <c r="J34" s="139"/>
      <c r="K34" s="139"/>
      <c r="L34" s="139"/>
      <c r="M34" s="139"/>
    </row>
    <row r="35" spans="1:13" ht="22.15" customHeight="1">
      <c r="A35" s="129" t="s">
        <v>270</v>
      </c>
      <c r="B35" s="187">
        <f>COUNTIF($B$8:$E$8,1)</f>
        <v>0</v>
      </c>
      <c r="C35" s="187">
        <f>COUNTIF($B$8:$E$8,2)</f>
        <v>1</v>
      </c>
      <c r="D35" s="187">
        <f>COUNTIF($B$8:$E$8,3)</f>
        <v>0</v>
      </c>
      <c r="E35" s="187">
        <f>COUNTIF($B$8:$E$8,4)</f>
        <v>1</v>
      </c>
      <c r="F35" s="187">
        <f>COUNTIF($B$8:$E$8,5)</f>
        <v>2</v>
      </c>
      <c r="G35" s="188">
        <f>J8</f>
        <v>4</v>
      </c>
      <c r="H35" s="188">
        <f t="shared" si="3"/>
        <v>90</v>
      </c>
      <c r="I35" s="188">
        <f t="shared" si="3"/>
        <v>1</v>
      </c>
      <c r="J35" s="139"/>
      <c r="K35" s="139"/>
      <c r="L35" s="139"/>
      <c r="M35" s="139"/>
    </row>
    <row r="36" spans="1:13" ht="22.15" customHeight="1">
      <c r="A36" s="129" t="s">
        <v>271</v>
      </c>
      <c r="B36" s="187">
        <f>COUNTIF($B$9:$E$9,1)</f>
        <v>0</v>
      </c>
      <c r="C36" s="187">
        <f>COUNTIF($B$9:$E$9,2)</f>
        <v>0</v>
      </c>
      <c r="D36" s="187">
        <f>COUNTIF($B$9:$E$9,3)</f>
        <v>1</v>
      </c>
      <c r="E36" s="187">
        <f>COUNTIF($B$9:$E$9,4)</f>
        <v>1</v>
      </c>
      <c r="F36" s="187">
        <f>COUNTIF($B$9:$E$9,5)</f>
        <v>2</v>
      </c>
      <c r="G36" s="188">
        <f>J9</f>
        <v>4.2</v>
      </c>
      <c r="H36" s="188">
        <f t="shared" si="3"/>
        <v>92</v>
      </c>
      <c r="I36" s="188">
        <f t="shared" si="3"/>
        <v>1.2000000000000002</v>
      </c>
      <c r="J36" s="139"/>
      <c r="K36" s="139"/>
      <c r="L36" s="139"/>
      <c r="M36" s="139"/>
    </row>
    <row r="37" spans="1:13" ht="22.15" customHeight="1">
      <c r="A37" s="129" t="s">
        <v>272</v>
      </c>
      <c r="B37" s="187">
        <f>COUNTIF($B$10:$E$10,1)</f>
        <v>0</v>
      </c>
      <c r="C37" s="187">
        <f>COUNTIF($B$10:$E$10,2)</f>
        <v>0</v>
      </c>
      <c r="D37" s="187">
        <f>COUNTIF($B$10:$E$10,3)</f>
        <v>1</v>
      </c>
      <c r="E37" s="187">
        <f>COUNTIF($B$10:$E$10,4)</f>
        <v>1</v>
      </c>
      <c r="F37" s="187">
        <f>COUNTIF($B$10:$E$10,5)</f>
        <v>2</v>
      </c>
      <c r="G37" s="188">
        <f>J10</f>
        <v>4.2</v>
      </c>
      <c r="H37" s="188">
        <f t="shared" si="3"/>
        <v>92</v>
      </c>
      <c r="I37" s="188">
        <f t="shared" si="3"/>
        <v>1.2000000000000002</v>
      </c>
      <c r="J37" s="139"/>
      <c r="K37" s="139"/>
      <c r="L37" s="139"/>
      <c r="M37" s="139"/>
    </row>
    <row r="38" spans="1:13" ht="22.15" customHeight="1">
      <c r="A38" s="129" t="s">
        <v>273</v>
      </c>
      <c r="B38" s="187">
        <f>COUNTIF($B$11:$E$11,1)</f>
        <v>0</v>
      </c>
      <c r="C38" s="187">
        <f>COUNTIF($B$11:$E$11,2)</f>
        <v>0</v>
      </c>
      <c r="D38" s="187">
        <f>COUNTIF($B$11:$E$11,3)</f>
        <v>1</v>
      </c>
      <c r="E38" s="187">
        <f>COUNTIF($B$11:$E$11,4)</f>
        <v>1</v>
      </c>
      <c r="F38" s="187">
        <f>COUNTIF($B$11:$E$11,5)</f>
        <v>2</v>
      </c>
      <c r="G38" s="188">
        <f>J11</f>
        <v>4.2</v>
      </c>
      <c r="H38" s="188">
        <f t="shared" si="3"/>
        <v>92</v>
      </c>
      <c r="I38" s="188">
        <f t="shared" si="3"/>
        <v>1.2000000000000002</v>
      </c>
      <c r="J38" s="139"/>
      <c r="K38" s="139"/>
      <c r="L38" s="139"/>
      <c r="M38" s="139"/>
    </row>
    <row r="39" spans="1:13" ht="22.15" customHeight="1">
      <c r="A39" s="156" t="s">
        <v>274</v>
      </c>
      <c r="B39" s="187"/>
      <c r="C39" s="187"/>
      <c r="D39" s="187"/>
      <c r="E39" s="187"/>
      <c r="F39" s="187"/>
      <c r="G39" s="188"/>
      <c r="H39" s="187"/>
      <c r="I39" s="189"/>
      <c r="J39" s="139"/>
      <c r="K39" s="139"/>
      <c r="L39" s="139"/>
      <c r="M39" s="139"/>
    </row>
    <row r="40" spans="1:13" ht="22.15" customHeight="1">
      <c r="A40" s="129" t="s">
        <v>275</v>
      </c>
      <c r="B40" s="187">
        <f>COUNTIF($B$13:$E$13,1)</f>
        <v>0</v>
      </c>
      <c r="C40" s="187">
        <f>COUNTIF($B$13:$E$13,2)</f>
        <v>0</v>
      </c>
      <c r="D40" s="187">
        <f>COUNTIF($B$13:$E$13,3)</f>
        <v>1</v>
      </c>
      <c r="E40" s="187">
        <f>COUNTIF($B$13:$E$13,4)</f>
        <v>1</v>
      </c>
      <c r="F40" s="187">
        <f>COUNTIF($B$13:$E$13,5)</f>
        <v>2</v>
      </c>
      <c r="G40" s="188">
        <f>J13</f>
        <v>4.2</v>
      </c>
      <c r="H40" s="188">
        <f t="shared" ref="H40:I42" si="4">K13</f>
        <v>92</v>
      </c>
      <c r="I40" s="188">
        <f t="shared" si="4"/>
        <v>1.2000000000000002</v>
      </c>
      <c r="J40" s="139"/>
      <c r="K40" s="139"/>
      <c r="L40" s="139"/>
      <c r="M40" s="139"/>
    </row>
    <row r="41" spans="1:13" ht="22.15" customHeight="1">
      <c r="A41" s="129" t="s">
        <v>276</v>
      </c>
      <c r="B41" s="187">
        <f>COUNTIF($B$14:$E$14,1)</f>
        <v>0</v>
      </c>
      <c r="C41" s="187">
        <f>COUNTIF($B$14:$E$14,2)</f>
        <v>0</v>
      </c>
      <c r="D41" s="187">
        <f>COUNTIF($B$14:$E$14,3)</f>
        <v>1</v>
      </c>
      <c r="E41" s="187">
        <f>COUNTIF($B$14:$E$14,4)</f>
        <v>1</v>
      </c>
      <c r="F41" s="187">
        <f>COUNTIF($B$14:$E$14,5)</f>
        <v>2</v>
      </c>
      <c r="G41" s="188">
        <f>J14</f>
        <v>4.2</v>
      </c>
      <c r="H41" s="188">
        <f t="shared" si="4"/>
        <v>92</v>
      </c>
      <c r="I41" s="188">
        <f t="shared" si="4"/>
        <v>1.2000000000000002</v>
      </c>
      <c r="J41" s="139"/>
      <c r="K41" s="139"/>
      <c r="L41" s="139"/>
      <c r="M41" s="139"/>
    </row>
    <row r="42" spans="1:13" ht="22.15" customHeight="1">
      <c r="A42" s="129" t="s">
        <v>277</v>
      </c>
      <c r="B42" s="187">
        <f>COUNTIF($B$15:$E$15,1)</f>
        <v>0</v>
      </c>
      <c r="C42" s="187">
        <f>COUNTIF($B$15:$E$15,2)</f>
        <v>0</v>
      </c>
      <c r="D42" s="187">
        <f>COUNTIF($B$15:$E$15,3)</f>
        <v>1</v>
      </c>
      <c r="E42" s="187">
        <f>COUNTIF($B$15:$E$15,4)</f>
        <v>1</v>
      </c>
      <c r="F42" s="187">
        <f>COUNTIF($B$15:$E$15,5)</f>
        <v>2</v>
      </c>
      <c r="G42" s="188">
        <f>J15</f>
        <v>4.2</v>
      </c>
      <c r="H42" s="188">
        <f t="shared" si="4"/>
        <v>92</v>
      </c>
      <c r="I42" s="188">
        <f t="shared" si="4"/>
        <v>1.2000000000000002</v>
      </c>
      <c r="J42" s="139"/>
      <c r="K42" s="139"/>
      <c r="L42" s="139"/>
      <c r="M42" s="139"/>
    </row>
    <row r="43" spans="1:13" ht="22.15" customHeight="1">
      <c r="A43" s="156" t="s">
        <v>278</v>
      </c>
      <c r="B43" s="187"/>
      <c r="C43" s="187"/>
      <c r="D43" s="187"/>
      <c r="E43" s="187"/>
      <c r="F43" s="187"/>
      <c r="G43" s="188"/>
      <c r="H43" s="187"/>
      <c r="I43" s="189"/>
      <c r="J43" s="139"/>
      <c r="K43" s="139"/>
      <c r="L43" s="139"/>
      <c r="M43" s="139"/>
    </row>
    <row r="44" spans="1:13" ht="22.15" customHeight="1">
      <c r="A44" s="129" t="s">
        <v>279</v>
      </c>
      <c r="B44" s="187">
        <f>COUNTIF($B$17:$E$17,1)</f>
        <v>0</v>
      </c>
      <c r="C44" s="187">
        <f>COUNTIF($B$17:$E$17,2)</f>
        <v>0</v>
      </c>
      <c r="D44" s="187">
        <f>COUNTIF($B$17:$E$17,3)</f>
        <v>1</v>
      </c>
      <c r="E44" s="187">
        <f>COUNTIF($B$17:$E$17,4)</f>
        <v>1</v>
      </c>
      <c r="F44" s="187">
        <f>COUNTIF($B$17:$E$17,5)</f>
        <v>2</v>
      </c>
      <c r="G44" s="188">
        <f>J17</f>
        <v>4.2</v>
      </c>
      <c r="H44" s="188">
        <f t="shared" ref="H44:I44" si="5">K17</f>
        <v>92</v>
      </c>
      <c r="I44" s="188">
        <f t="shared" si="5"/>
        <v>1.2000000000000002</v>
      </c>
      <c r="J44" s="139"/>
      <c r="K44" s="139"/>
      <c r="L44" s="139"/>
      <c r="M44" s="139"/>
    </row>
    <row r="45" spans="1:13" ht="21.6" customHeight="1"/>
    <row r="46" spans="1:13" ht="21.6" customHeight="1">
      <c r="A46" s="145" t="s">
        <v>299</v>
      </c>
      <c r="B46" s="258" t="s">
        <v>300</v>
      </c>
      <c r="C46" s="258"/>
      <c r="D46" s="258"/>
      <c r="E46" s="190" t="s">
        <v>301</v>
      </c>
      <c r="F46" s="191">
        <f>ROUND((SUM(H34:H44)*20/900),2)</f>
        <v>18.239999999999998</v>
      </c>
      <c r="G46" s="192" t="s">
        <v>7</v>
      </c>
    </row>
    <row r="47" spans="1:13" ht="21.6" customHeight="1">
      <c r="B47" s="259" t="s">
        <v>302</v>
      </c>
      <c r="C47" s="259"/>
      <c r="D47" s="259"/>
    </row>
  </sheetData>
  <mergeCells count="12">
    <mergeCell ref="A1:I1"/>
    <mergeCell ref="A3:A4"/>
    <mergeCell ref="B3:E3"/>
    <mergeCell ref="F3:I3"/>
    <mergeCell ref="J3:K3"/>
    <mergeCell ref="J4:J5"/>
    <mergeCell ref="K4:K5"/>
    <mergeCell ref="A30:A32"/>
    <mergeCell ref="B30:F30"/>
    <mergeCell ref="G30:H30"/>
    <mergeCell ref="B46:D46"/>
    <mergeCell ref="B47:D47"/>
  </mergeCells>
  <pageMargins left="0.7" right="0.7" top="0.75" bottom="0.75" header="0.3" footer="0.3"/>
  <pageSetup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sqref="A1:J1"/>
    </sheetView>
  </sheetViews>
  <sheetFormatPr defaultColWidth="8.875" defaultRowHeight="21"/>
  <cols>
    <col min="1" max="1" width="39.625" style="139" customWidth="1"/>
    <col min="2" max="6" width="12.125" style="146" customWidth="1"/>
    <col min="7" max="9" width="12.25" style="147" customWidth="1"/>
    <col min="10" max="11" width="9.375" style="147" customWidth="1"/>
    <col min="12" max="12" width="11.625" style="148" customWidth="1"/>
    <col min="13" max="13" width="11.625" style="146" customWidth="1"/>
    <col min="14" max="14" width="16.25" style="139" customWidth="1"/>
    <col min="15" max="16384" width="8.875" style="139"/>
  </cols>
  <sheetData>
    <row r="1" spans="1:13" ht="21.6" customHeight="1">
      <c r="A1" s="260" t="s">
        <v>305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3" ht="21.6" customHeight="1"/>
    <row r="3" spans="1:13" s="140" customFormat="1" ht="32.450000000000003" customHeight="1">
      <c r="A3" s="239" t="s">
        <v>256</v>
      </c>
      <c r="B3" s="261" t="s">
        <v>257</v>
      </c>
      <c r="C3" s="262"/>
      <c r="D3" s="262"/>
      <c r="E3" s="264" t="s">
        <v>258</v>
      </c>
      <c r="F3" s="265"/>
      <c r="G3" s="266"/>
      <c r="H3" s="256" t="s">
        <v>44</v>
      </c>
      <c r="I3" s="257"/>
      <c r="J3" s="193" t="s">
        <v>259</v>
      </c>
    </row>
    <row r="4" spans="1:13" s="140" customFormat="1" ht="21.6" customHeight="1">
      <c r="A4" s="240"/>
      <c r="B4" s="166" t="s">
        <v>260</v>
      </c>
      <c r="C4" s="166" t="s">
        <v>261</v>
      </c>
      <c r="D4" s="166" t="s">
        <v>262</v>
      </c>
      <c r="E4" s="198" t="s">
        <v>260</v>
      </c>
      <c r="F4" s="198" t="s">
        <v>261</v>
      </c>
      <c r="G4" s="198" t="s">
        <v>262</v>
      </c>
      <c r="H4" s="267" t="s">
        <v>265</v>
      </c>
      <c r="I4" s="268" t="s">
        <v>266</v>
      </c>
      <c r="J4" s="194" t="s">
        <v>267</v>
      </c>
    </row>
    <row r="5" spans="1:13" s="140" customFormat="1" ht="16.149999999999999" customHeight="1">
      <c r="A5" s="194"/>
      <c r="B5" s="166"/>
      <c r="C5" s="166"/>
      <c r="D5" s="166"/>
      <c r="E5" s="167">
        <v>40</v>
      </c>
      <c r="F5" s="167">
        <v>30</v>
      </c>
      <c r="G5" s="167">
        <v>30</v>
      </c>
      <c r="H5" s="267"/>
      <c r="I5" s="269"/>
      <c r="J5" s="194"/>
    </row>
    <row r="6" spans="1:13" ht="28.15" customHeight="1">
      <c r="A6" s="125" t="s">
        <v>268</v>
      </c>
      <c r="B6" s="168"/>
      <c r="C6" s="168"/>
      <c r="D6" s="168"/>
      <c r="E6" s="168"/>
      <c r="F6" s="168"/>
      <c r="G6" s="168"/>
      <c r="H6" s="168"/>
      <c r="I6" s="168"/>
      <c r="J6" s="169"/>
      <c r="K6" s="139"/>
      <c r="L6" s="139"/>
      <c r="M6" s="139"/>
    </row>
    <row r="7" spans="1:13" ht="23.45" customHeight="1">
      <c r="A7" s="129" t="s">
        <v>269</v>
      </c>
      <c r="B7" s="170">
        <v>4</v>
      </c>
      <c r="C7" s="170">
        <v>5</v>
      </c>
      <c r="D7" s="170">
        <v>3</v>
      </c>
      <c r="E7" s="171">
        <f>ROUND((B7*$E$5)/100,2)</f>
        <v>1.6</v>
      </c>
      <c r="F7" s="171">
        <f>ROUND((C7*$F$5)/100,2)</f>
        <v>1.5</v>
      </c>
      <c r="G7" s="171">
        <f>ROUND((D7*$G$5)/100,2)</f>
        <v>0.9</v>
      </c>
      <c r="H7" s="171">
        <f>SUM(E7:G7)</f>
        <v>4</v>
      </c>
      <c r="I7" s="171">
        <f>IF($H7=0,0,IF(AND($H7&gt;0,$H7&lt;=1),(($H7-0)*25)+0,IF(AND($H7&gt;1,$H7&lt;=2),(($H7-1)*25)+25,IF(AND($H7&gt;2,$H7&lt;=3),(($H7-2)*25)+50,IF(AND($H7&gt;3,$H7&lt;=4),(($H7-3)*15)+75,IF(AND($H7&gt;4,G7&lt;=5),(($H7-4)*10)+90))))))</f>
        <v>90</v>
      </c>
      <c r="J7" s="172">
        <f>H7-3</f>
        <v>1</v>
      </c>
      <c r="K7" s="139"/>
      <c r="L7" s="139"/>
      <c r="M7" s="139"/>
    </row>
    <row r="8" spans="1:13" ht="23.45" customHeight="1">
      <c r="A8" s="129" t="s">
        <v>270</v>
      </c>
      <c r="B8" s="170">
        <v>4</v>
      </c>
      <c r="C8" s="170">
        <v>5</v>
      </c>
      <c r="D8" s="170">
        <v>5</v>
      </c>
      <c r="E8" s="171">
        <f>ROUND((B8*$E$5)/100,2)</f>
        <v>1.6</v>
      </c>
      <c r="F8" s="171">
        <f>ROUND((C8*$F$5)/100,2)</f>
        <v>1.5</v>
      </c>
      <c r="G8" s="171">
        <f>ROUND((D8*$G$5)/100,2)</f>
        <v>1.5</v>
      </c>
      <c r="H8" s="171">
        <f>SUM(E8:G8)</f>
        <v>4.5999999999999996</v>
      </c>
      <c r="I8" s="171">
        <f>IF($H8=0,0,IF(AND($H8&gt;0,$H8&lt;=1),(($H8-0)*25)+0,IF(AND($H8&gt;1,$H8&lt;=2),(($H8-1)*25)+25,IF(AND($H8&gt;2,$H8&lt;=3),(($H8-2)*25)+50,IF(AND($H8&gt;3,$H8&lt;=4),(($H8-3)*15)+75,IF(AND($H8&gt;4,G8&lt;=5),(($H8-4)*10)+90))))))</f>
        <v>96</v>
      </c>
      <c r="J8" s="172">
        <f t="shared" ref="J8:J17" si="0">H8-3</f>
        <v>1.5999999999999996</v>
      </c>
      <c r="K8" s="139"/>
      <c r="L8" s="139"/>
      <c r="M8" s="139"/>
    </row>
    <row r="9" spans="1:13" ht="23.45" customHeight="1">
      <c r="A9" s="129" t="s">
        <v>271</v>
      </c>
      <c r="B9" s="170">
        <v>4</v>
      </c>
      <c r="C9" s="170">
        <v>5</v>
      </c>
      <c r="D9" s="170">
        <v>3</v>
      </c>
      <c r="E9" s="171">
        <f>ROUND((B9*$E$5)/100,2)</f>
        <v>1.6</v>
      </c>
      <c r="F9" s="171">
        <f>ROUND((C9*$F$5)/100,2)</f>
        <v>1.5</v>
      </c>
      <c r="G9" s="171">
        <f>ROUND((D9*$G$5)/100,2)</f>
        <v>0.9</v>
      </c>
      <c r="H9" s="171">
        <f>SUM(E9:G9)</f>
        <v>4</v>
      </c>
      <c r="I9" s="171">
        <f t="shared" ref="I9:I17" si="1">IF($H9=0,0,IF(AND($H9&gt;0,$H9&lt;=1),(($H9-0)*25)+0,IF(AND($H9&gt;1,$H9&lt;=2),(($H9-1)*25)+25,IF(AND($H9&gt;2,$H9&lt;=3),(($H9-2)*25)+50,IF(AND($H9&gt;3,$H9&lt;=4),(($H9-3)*15)+75,IF(AND($H9&gt;4,G9&lt;=5),(($H9-4)*10)+90))))))</f>
        <v>90</v>
      </c>
      <c r="J9" s="172">
        <f t="shared" si="0"/>
        <v>1</v>
      </c>
      <c r="K9" s="139"/>
      <c r="L9" s="139"/>
      <c r="M9" s="139"/>
    </row>
    <row r="10" spans="1:13" ht="23.45" customHeight="1">
      <c r="A10" s="129" t="s">
        <v>272</v>
      </c>
      <c r="B10" s="170">
        <v>4</v>
      </c>
      <c r="C10" s="170">
        <v>5</v>
      </c>
      <c r="D10" s="170">
        <v>5</v>
      </c>
      <c r="E10" s="171">
        <f>ROUND((B10*$E$5)/100,2)</f>
        <v>1.6</v>
      </c>
      <c r="F10" s="171">
        <f>ROUND((C10*$F$5)/100,2)</f>
        <v>1.5</v>
      </c>
      <c r="G10" s="171">
        <f>ROUND((D10*$G$5)/100,2)</f>
        <v>1.5</v>
      </c>
      <c r="H10" s="171">
        <f>SUM(E10:G10)</f>
        <v>4.5999999999999996</v>
      </c>
      <c r="I10" s="171">
        <f t="shared" si="1"/>
        <v>96</v>
      </c>
      <c r="J10" s="172">
        <f t="shared" si="0"/>
        <v>1.5999999999999996</v>
      </c>
      <c r="K10" s="139"/>
      <c r="L10" s="139"/>
      <c r="M10" s="139"/>
    </row>
    <row r="11" spans="1:13" ht="23.45" customHeight="1">
      <c r="A11" s="129" t="s">
        <v>273</v>
      </c>
      <c r="B11" s="170">
        <v>4</v>
      </c>
      <c r="C11" s="170">
        <v>5</v>
      </c>
      <c r="D11" s="170">
        <v>5</v>
      </c>
      <c r="E11" s="171">
        <f>ROUND((B11*$E$5)/100,2)</f>
        <v>1.6</v>
      </c>
      <c r="F11" s="171">
        <f>ROUND((C11*$F$5)/100,2)</f>
        <v>1.5</v>
      </c>
      <c r="G11" s="171">
        <f>ROUND((D11*$G$5)/100,2)</f>
        <v>1.5</v>
      </c>
      <c r="H11" s="171">
        <f>SUM(E11:G11)</f>
        <v>4.5999999999999996</v>
      </c>
      <c r="I11" s="171">
        <f t="shared" si="1"/>
        <v>96</v>
      </c>
      <c r="J11" s="172">
        <f t="shared" si="0"/>
        <v>1.5999999999999996</v>
      </c>
      <c r="K11" s="139"/>
      <c r="L11" s="139"/>
      <c r="M11" s="139"/>
    </row>
    <row r="12" spans="1:13" ht="23.45" customHeight="1">
      <c r="A12" s="125" t="s">
        <v>274</v>
      </c>
      <c r="B12" s="173"/>
      <c r="C12" s="173"/>
      <c r="D12" s="173"/>
      <c r="E12" s="168"/>
      <c r="F12" s="168"/>
      <c r="G12" s="168"/>
      <c r="H12" s="168"/>
      <c r="I12" s="174"/>
      <c r="J12" s="175"/>
      <c r="K12" s="139"/>
      <c r="L12" s="139"/>
      <c r="M12" s="139"/>
    </row>
    <row r="13" spans="1:13" ht="23.45" customHeight="1">
      <c r="A13" s="129" t="s">
        <v>275</v>
      </c>
      <c r="B13" s="170">
        <v>4</v>
      </c>
      <c r="C13" s="170">
        <v>5</v>
      </c>
      <c r="D13" s="170">
        <v>5</v>
      </c>
      <c r="E13" s="171">
        <f>ROUND((B13*$E$5)/100,2)</f>
        <v>1.6</v>
      </c>
      <c r="F13" s="171">
        <f>ROUND((C13*$F$5)/100,2)</f>
        <v>1.5</v>
      </c>
      <c r="G13" s="171">
        <f>ROUND((D13*$G$5)/100,2)</f>
        <v>1.5</v>
      </c>
      <c r="H13" s="171">
        <f>SUM(E13:G13)</f>
        <v>4.5999999999999996</v>
      </c>
      <c r="I13" s="171">
        <f t="shared" si="1"/>
        <v>96</v>
      </c>
      <c r="J13" s="172">
        <f t="shared" si="0"/>
        <v>1.5999999999999996</v>
      </c>
      <c r="K13" s="139"/>
      <c r="L13" s="139"/>
      <c r="M13" s="139"/>
    </row>
    <row r="14" spans="1:13" ht="23.45" customHeight="1">
      <c r="A14" s="129" t="s">
        <v>276</v>
      </c>
      <c r="B14" s="170">
        <v>4</v>
      </c>
      <c r="C14" s="170">
        <v>5</v>
      </c>
      <c r="D14" s="170">
        <v>5</v>
      </c>
      <c r="E14" s="171">
        <f>ROUND((B14*$E$5)/100,2)</f>
        <v>1.6</v>
      </c>
      <c r="F14" s="171">
        <f>ROUND((C14*$F$5)/100,2)</f>
        <v>1.5</v>
      </c>
      <c r="G14" s="171">
        <f>ROUND((D14*$G$5)/100,2)</f>
        <v>1.5</v>
      </c>
      <c r="H14" s="171">
        <f>SUM(E14:G14)</f>
        <v>4.5999999999999996</v>
      </c>
      <c r="I14" s="171">
        <f t="shared" si="1"/>
        <v>96</v>
      </c>
      <c r="J14" s="172">
        <f t="shared" si="0"/>
        <v>1.5999999999999996</v>
      </c>
      <c r="K14" s="139"/>
      <c r="L14" s="139"/>
      <c r="M14" s="139"/>
    </row>
    <row r="15" spans="1:13" ht="23.45" customHeight="1">
      <c r="A15" s="129" t="s">
        <v>277</v>
      </c>
      <c r="B15" s="170">
        <v>4</v>
      </c>
      <c r="C15" s="170">
        <v>5</v>
      </c>
      <c r="D15" s="170">
        <v>5</v>
      </c>
      <c r="E15" s="171">
        <f>ROUND((B15*$E$5)/100,2)</f>
        <v>1.6</v>
      </c>
      <c r="F15" s="171">
        <f>ROUND((C15*$F$5)/100,2)</f>
        <v>1.5</v>
      </c>
      <c r="G15" s="171">
        <f>ROUND((D15*$G$5)/100,2)</f>
        <v>1.5</v>
      </c>
      <c r="H15" s="171">
        <f>SUM(E15:G15)</f>
        <v>4.5999999999999996</v>
      </c>
      <c r="I15" s="171">
        <f t="shared" si="1"/>
        <v>96</v>
      </c>
      <c r="J15" s="172">
        <f t="shared" si="0"/>
        <v>1.5999999999999996</v>
      </c>
      <c r="K15" s="139"/>
      <c r="L15" s="139"/>
      <c r="M15" s="139"/>
    </row>
    <row r="16" spans="1:13" ht="23.45" customHeight="1">
      <c r="A16" s="125" t="s">
        <v>278</v>
      </c>
      <c r="B16" s="176"/>
      <c r="C16" s="176"/>
      <c r="D16" s="176"/>
      <c r="E16" s="168"/>
      <c r="F16" s="168"/>
      <c r="G16" s="168"/>
      <c r="H16" s="168"/>
      <c r="I16" s="174"/>
      <c r="J16" s="177"/>
      <c r="K16" s="139"/>
      <c r="L16" s="139"/>
      <c r="M16" s="139"/>
    </row>
    <row r="17" spans="1:13" ht="23.45" customHeight="1">
      <c r="A17" s="129" t="s">
        <v>279</v>
      </c>
      <c r="B17" s="170">
        <v>4</v>
      </c>
      <c r="C17" s="170">
        <v>5</v>
      </c>
      <c r="D17" s="170">
        <v>5</v>
      </c>
      <c r="E17" s="171">
        <f>ROUND((B17*$E$5)/100,2)</f>
        <v>1.6</v>
      </c>
      <c r="F17" s="171">
        <f>ROUND((C17*$F$5)/100,2)</f>
        <v>1.5</v>
      </c>
      <c r="G17" s="171">
        <f>ROUND((D17*$G$5)/100,2)</f>
        <v>1.5</v>
      </c>
      <c r="H17" s="171">
        <f>SUM(E17:G17)</f>
        <v>4.5999999999999996</v>
      </c>
      <c r="I17" s="171">
        <f t="shared" si="1"/>
        <v>96</v>
      </c>
      <c r="J17" s="172">
        <f t="shared" si="0"/>
        <v>1.5999999999999996</v>
      </c>
      <c r="K17" s="139"/>
      <c r="L17" s="139"/>
      <c r="M17" s="139"/>
    </row>
    <row r="18" spans="1:13" ht="21.6" customHeight="1">
      <c r="A18" s="137" t="s">
        <v>280</v>
      </c>
    </row>
    <row r="19" spans="1:13" ht="21.6" customHeight="1">
      <c r="A19" s="138" t="s">
        <v>281</v>
      </c>
    </row>
    <row r="20" spans="1:13" ht="21.6" customHeight="1">
      <c r="A20" s="139" t="s">
        <v>282</v>
      </c>
    </row>
    <row r="21" spans="1:13" ht="21.6" customHeight="1"/>
    <row r="22" spans="1:13" ht="21.6" customHeight="1"/>
    <row r="23" spans="1:13" ht="21.6" customHeight="1"/>
    <row r="24" spans="1:13" ht="21.6" customHeight="1">
      <c r="J24" s="148"/>
      <c r="K24" s="148"/>
      <c r="L24" s="146"/>
      <c r="M24" s="139"/>
    </row>
    <row r="25" spans="1:13" ht="21.6" customHeight="1">
      <c r="J25" s="148"/>
      <c r="K25" s="148"/>
      <c r="L25" s="146"/>
      <c r="M25" s="139"/>
    </row>
    <row r="26" spans="1:13" ht="21.6" customHeight="1">
      <c r="J26" s="148"/>
      <c r="K26" s="148"/>
      <c r="L26" s="146"/>
      <c r="M26" s="139"/>
    </row>
    <row r="27" spans="1:13" ht="21.6" customHeight="1">
      <c r="J27" s="148"/>
      <c r="K27" s="148"/>
      <c r="L27" s="146"/>
      <c r="M27" s="139"/>
    </row>
    <row r="28" spans="1:13" ht="21.6" customHeight="1">
      <c r="J28" s="148"/>
      <c r="K28" s="148"/>
      <c r="L28" s="146"/>
      <c r="M28" s="139"/>
    </row>
    <row r="29" spans="1:13" ht="21.6" customHeight="1">
      <c r="J29" s="148"/>
      <c r="K29" s="148"/>
      <c r="L29" s="146"/>
      <c r="M29" s="139"/>
    </row>
    <row r="30" spans="1:13" ht="21.6" customHeight="1">
      <c r="J30" s="148"/>
      <c r="K30" s="148"/>
      <c r="L30" s="146"/>
      <c r="M30" s="139"/>
    </row>
    <row r="31" spans="1:13" ht="21.6" customHeight="1">
      <c r="J31" s="148"/>
      <c r="K31" s="148"/>
      <c r="L31" s="146"/>
      <c r="M31" s="139"/>
    </row>
    <row r="32" spans="1:13" ht="21.6" customHeight="1">
      <c r="J32" s="148"/>
      <c r="K32" s="148"/>
      <c r="L32" s="146"/>
      <c r="M32" s="139"/>
    </row>
    <row r="33" spans="1:13" ht="21.6" customHeight="1">
      <c r="J33" s="148"/>
      <c r="K33" s="148"/>
      <c r="L33" s="146"/>
      <c r="M33" s="139"/>
    </row>
    <row r="34" spans="1:13" ht="21.6" customHeight="1">
      <c r="J34" s="148"/>
      <c r="K34" s="148"/>
      <c r="L34" s="146"/>
      <c r="M34" s="139"/>
    </row>
    <row r="35" spans="1:13" ht="21.6" customHeight="1">
      <c r="A35" s="140" t="s">
        <v>306</v>
      </c>
      <c r="J35" s="148"/>
      <c r="K35" s="148"/>
      <c r="L35" s="146"/>
      <c r="M35" s="139"/>
    </row>
    <row r="36" spans="1:13" ht="21.6" customHeight="1">
      <c r="A36" s="138" t="s">
        <v>284</v>
      </c>
      <c r="B36" s="145"/>
      <c r="C36" s="138"/>
      <c r="D36" s="145"/>
      <c r="E36" s="138"/>
      <c r="J36" s="148"/>
      <c r="K36" s="148"/>
      <c r="L36" s="146"/>
      <c r="M36" s="139"/>
    </row>
    <row r="37" spans="1:13" ht="21.6" customHeight="1">
      <c r="A37" s="138" t="s">
        <v>285</v>
      </c>
      <c r="B37" s="138" t="s">
        <v>286</v>
      </c>
      <c r="C37" s="138"/>
      <c r="D37" s="145"/>
      <c r="E37" s="138"/>
      <c r="F37" s="149" t="s">
        <v>287</v>
      </c>
      <c r="G37" s="139"/>
      <c r="J37" s="148"/>
      <c r="K37" s="148"/>
      <c r="L37" s="146"/>
      <c r="M37" s="139"/>
    </row>
    <row r="38" spans="1:13" ht="21.6" customHeight="1">
      <c r="J38" s="148"/>
      <c r="K38" s="148"/>
      <c r="L38" s="146"/>
      <c r="M38" s="139"/>
    </row>
    <row r="39" spans="1:13" ht="21.6" customHeight="1">
      <c r="A39" s="239" t="s">
        <v>288</v>
      </c>
      <c r="B39" s="255" t="s">
        <v>289</v>
      </c>
      <c r="C39" s="255"/>
      <c r="D39" s="255"/>
      <c r="E39" s="255"/>
      <c r="F39" s="255"/>
      <c r="G39" s="256" t="s">
        <v>44</v>
      </c>
      <c r="H39" s="257"/>
      <c r="I39" s="193" t="s">
        <v>259</v>
      </c>
    </row>
    <row r="40" spans="1:13" ht="42">
      <c r="A40" s="240"/>
      <c r="B40" s="178" t="s">
        <v>290</v>
      </c>
      <c r="C40" s="179" t="s">
        <v>291</v>
      </c>
      <c r="D40" s="179" t="s">
        <v>292</v>
      </c>
      <c r="E40" s="179" t="s">
        <v>293</v>
      </c>
      <c r="F40" s="178" t="s">
        <v>294</v>
      </c>
      <c r="G40" s="180" t="s">
        <v>265</v>
      </c>
      <c r="H40" s="199" t="s">
        <v>266</v>
      </c>
      <c r="I40" s="194" t="s">
        <v>267</v>
      </c>
      <c r="K40" s="139"/>
      <c r="L40" s="139"/>
      <c r="M40" s="139"/>
    </row>
    <row r="41" spans="1:13" ht="21.6" customHeight="1">
      <c r="A41" s="241"/>
      <c r="B41" s="181" t="s">
        <v>295</v>
      </c>
      <c r="C41" s="181" t="s">
        <v>295</v>
      </c>
      <c r="D41" s="181" t="s">
        <v>295</v>
      </c>
      <c r="E41" s="181" t="s">
        <v>295</v>
      </c>
      <c r="F41" s="181" t="s">
        <v>295</v>
      </c>
      <c r="G41" s="182" t="s">
        <v>296</v>
      </c>
      <c r="H41" s="182" t="s">
        <v>297</v>
      </c>
      <c r="I41" s="183" t="s">
        <v>298</v>
      </c>
      <c r="J41" s="139"/>
      <c r="K41" s="139"/>
      <c r="L41" s="139"/>
      <c r="M41" s="139"/>
    </row>
    <row r="42" spans="1:13" ht="22.15" customHeight="1">
      <c r="A42" s="156" t="s">
        <v>268</v>
      </c>
      <c r="B42" s="184"/>
      <c r="C42" s="184"/>
      <c r="D42" s="184"/>
      <c r="E42" s="184"/>
      <c r="F42" s="184"/>
      <c r="G42" s="185"/>
      <c r="H42" s="184"/>
      <c r="I42" s="186"/>
      <c r="J42" s="139"/>
      <c r="K42" s="139"/>
      <c r="L42" s="139"/>
      <c r="M42" s="139"/>
    </row>
    <row r="43" spans="1:13" ht="22.15" customHeight="1">
      <c r="A43" s="129" t="s">
        <v>269</v>
      </c>
      <c r="B43" s="187">
        <f>COUNTIF($B$7:$D$7,1)</f>
        <v>0</v>
      </c>
      <c r="C43" s="187">
        <f>COUNTIF($B$7:$D$7,2)</f>
        <v>0</v>
      </c>
      <c r="D43" s="187">
        <f>COUNTIF($B$7:$D$7,3)</f>
        <v>1</v>
      </c>
      <c r="E43" s="187">
        <f>COUNTIF($B$7:$D$7,4)</f>
        <v>1</v>
      </c>
      <c r="F43" s="187">
        <f>COUNTIF($B$7:$D$7,5)</f>
        <v>1</v>
      </c>
      <c r="G43" s="188">
        <f>H7</f>
        <v>4</v>
      </c>
      <c r="H43" s="188">
        <f t="shared" ref="H43:I47" si="2">I7</f>
        <v>90</v>
      </c>
      <c r="I43" s="188">
        <f t="shared" si="2"/>
        <v>1</v>
      </c>
      <c r="J43" s="139"/>
      <c r="K43" s="139"/>
      <c r="L43" s="139"/>
      <c r="M43" s="139"/>
    </row>
    <row r="44" spans="1:13" ht="22.15" customHeight="1">
      <c r="A44" s="129" t="s">
        <v>270</v>
      </c>
      <c r="B44" s="187">
        <f>COUNTIF($B$8:$D$8,1)</f>
        <v>0</v>
      </c>
      <c r="C44" s="187">
        <f>COUNTIF($B$8:$D$8,2)</f>
        <v>0</v>
      </c>
      <c r="D44" s="187">
        <f>COUNTIF($B$8:$D$8,3)</f>
        <v>0</v>
      </c>
      <c r="E44" s="187">
        <f>COUNTIF($B$8:$D$8,4)</f>
        <v>1</v>
      </c>
      <c r="F44" s="187">
        <f>COUNTIF($B$8:$D$8,5)</f>
        <v>2</v>
      </c>
      <c r="G44" s="188">
        <f>H8</f>
        <v>4.5999999999999996</v>
      </c>
      <c r="H44" s="188">
        <f t="shared" si="2"/>
        <v>96</v>
      </c>
      <c r="I44" s="188">
        <f t="shared" si="2"/>
        <v>1.5999999999999996</v>
      </c>
      <c r="J44" s="139"/>
      <c r="K44" s="139"/>
      <c r="L44" s="139"/>
      <c r="M44" s="139"/>
    </row>
    <row r="45" spans="1:13" ht="22.15" customHeight="1">
      <c r="A45" s="129" t="s">
        <v>271</v>
      </c>
      <c r="B45" s="187">
        <f>COUNTIF($B$9:$D$9,1)</f>
        <v>0</v>
      </c>
      <c r="C45" s="187">
        <f>COUNTIF($B$9:$D$9,2)</f>
        <v>0</v>
      </c>
      <c r="D45" s="187">
        <f>COUNTIF($B$9:$D$9,3)</f>
        <v>1</v>
      </c>
      <c r="E45" s="187">
        <f>COUNTIF($B$9:$D$9,4)</f>
        <v>1</v>
      </c>
      <c r="F45" s="187">
        <f>COUNTIF($B$9:$D$9,5)</f>
        <v>1</v>
      </c>
      <c r="G45" s="188">
        <f>H9</f>
        <v>4</v>
      </c>
      <c r="H45" s="188">
        <f t="shared" si="2"/>
        <v>90</v>
      </c>
      <c r="I45" s="188">
        <f t="shared" si="2"/>
        <v>1</v>
      </c>
      <c r="J45" s="139"/>
      <c r="K45" s="139"/>
      <c r="L45" s="139"/>
      <c r="M45" s="139"/>
    </row>
    <row r="46" spans="1:13" ht="22.15" customHeight="1">
      <c r="A46" s="129" t="s">
        <v>272</v>
      </c>
      <c r="B46" s="187">
        <f>COUNTIF($B$10:$D$10,1)</f>
        <v>0</v>
      </c>
      <c r="C46" s="187">
        <f>COUNTIF($B$10:$D$10,2)</f>
        <v>0</v>
      </c>
      <c r="D46" s="187">
        <f>COUNTIF($B$10:$D$10,3)</f>
        <v>0</v>
      </c>
      <c r="E46" s="187">
        <f>COUNTIF($B$10:$D$10,4)</f>
        <v>1</v>
      </c>
      <c r="F46" s="187">
        <f>COUNTIF($B$10:$D$10,5)</f>
        <v>2</v>
      </c>
      <c r="G46" s="188">
        <f>H10</f>
        <v>4.5999999999999996</v>
      </c>
      <c r="H46" s="188">
        <f t="shared" si="2"/>
        <v>96</v>
      </c>
      <c r="I46" s="188">
        <f t="shared" si="2"/>
        <v>1.5999999999999996</v>
      </c>
      <c r="J46" s="139"/>
      <c r="K46" s="139"/>
      <c r="L46" s="139"/>
      <c r="M46" s="139"/>
    </row>
    <row r="47" spans="1:13" ht="22.15" customHeight="1">
      <c r="A47" s="129" t="s">
        <v>273</v>
      </c>
      <c r="B47" s="187">
        <f>COUNTIF($B$11:$D$11,1)</f>
        <v>0</v>
      </c>
      <c r="C47" s="187">
        <f>COUNTIF($B$11:$D$11,2)</f>
        <v>0</v>
      </c>
      <c r="D47" s="187">
        <f>COUNTIF($B$11:$D$11,3)</f>
        <v>0</v>
      </c>
      <c r="E47" s="187">
        <f>COUNTIF($B$11:$D$11,4)</f>
        <v>1</v>
      </c>
      <c r="F47" s="187">
        <f>COUNTIF($B$11:$D$11,5)</f>
        <v>2</v>
      </c>
      <c r="G47" s="188">
        <f>H11</f>
        <v>4.5999999999999996</v>
      </c>
      <c r="H47" s="188">
        <f t="shared" si="2"/>
        <v>96</v>
      </c>
      <c r="I47" s="188">
        <f t="shared" si="2"/>
        <v>1.5999999999999996</v>
      </c>
      <c r="J47" s="139"/>
      <c r="K47" s="139"/>
      <c r="L47" s="139"/>
      <c r="M47" s="139"/>
    </row>
    <row r="48" spans="1:13" ht="22.15" customHeight="1">
      <c r="A48" s="156" t="s">
        <v>274</v>
      </c>
      <c r="B48" s="187"/>
      <c r="C48" s="187"/>
      <c r="D48" s="187"/>
      <c r="E48" s="187"/>
      <c r="F48" s="187"/>
      <c r="G48" s="188"/>
      <c r="H48" s="187"/>
      <c r="I48" s="189"/>
      <c r="J48" s="139"/>
      <c r="K48" s="139"/>
      <c r="L48" s="139"/>
      <c r="M48" s="139"/>
    </row>
    <row r="49" spans="1:13" ht="22.15" customHeight="1">
      <c r="A49" s="129" t="s">
        <v>275</v>
      </c>
      <c r="B49" s="187">
        <f>COUNTIF($B$13:$D$13,1)</f>
        <v>0</v>
      </c>
      <c r="C49" s="187">
        <f>COUNTIF($B$13:$D$13,2)</f>
        <v>0</v>
      </c>
      <c r="D49" s="187">
        <f>COUNTIF($B$13:$D$13,3)</f>
        <v>0</v>
      </c>
      <c r="E49" s="187">
        <f>COUNTIF($B$13:$D$13,4)</f>
        <v>1</v>
      </c>
      <c r="F49" s="187">
        <f>COUNTIF($B$13:$D$13,5)</f>
        <v>2</v>
      </c>
      <c r="G49" s="188">
        <f>H13</f>
        <v>4.5999999999999996</v>
      </c>
      <c r="H49" s="188">
        <f t="shared" ref="H49:I51" si="3">I13</f>
        <v>96</v>
      </c>
      <c r="I49" s="188">
        <f t="shared" si="3"/>
        <v>1.5999999999999996</v>
      </c>
      <c r="J49" s="139"/>
      <c r="K49" s="139"/>
      <c r="L49" s="139"/>
      <c r="M49" s="139"/>
    </row>
    <row r="50" spans="1:13" ht="22.15" customHeight="1">
      <c r="A50" s="129" t="s">
        <v>276</v>
      </c>
      <c r="B50" s="187">
        <f>COUNTIF($B$14:$D$14,1)</f>
        <v>0</v>
      </c>
      <c r="C50" s="187">
        <f>COUNTIF($B$14:$D$14,2)</f>
        <v>0</v>
      </c>
      <c r="D50" s="187">
        <f>COUNTIF($B$14:$D$14,3)</f>
        <v>0</v>
      </c>
      <c r="E50" s="187">
        <f>COUNTIF($B$14:$D$14,4)</f>
        <v>1</v>
      </c>
      <c r="F50" s="187">
        <f>COUNTIF($B$14:$D$14,5)</f>
        <v>2</v>
      </c>
      <c r="G50" s="188">
        <f>H14</f>
        <v>4.5999999999999996</v>
      </c>
      <c r="H50" s="188">
        <f t="shared" si="3"/>
        <v>96</v>
      </c>
      <c r="I50" s="188">
        <f t="shared" si="3"/>
        <v>1.5999999999999996</v>
      </c>
      <c r="J50" s="139"/>
      <c r="K50" s="139"/>
      <c r="L50" s="139"/>
      <c r="M50" s="139"/>
    </row>
    <row r="51" spans="1:13" ht="22.15" customHeight="1">
      <c r="A51" s="129" t="s">
        <v>277</v>
      </c>
      <c r="B51" s="187">
        <f>COUNTIF($B$15:$D$15,1)</f>
        <v>0</v>
      </c>
      <c r="C51" s="187">
        <f>COUNTIF($B$15:$D$15,2)</f>
        <v>0</v>
      </c>
      <c r="D51" s="187">
        <f>COUNTIF($B$15:$D$15,3)</f>
        <v>0</v>
      </c>
      <c r="E51" s="187">
        <f>COUNTIF($B$15:$D$15,4)</f>
        <v>1</v>
      </c>
      <c r="F51" s="187">
        <f>COUNTIF($B$15:$D$15,5)</f>
        <v>2</v>
      </c>
      <c r="G51" s="188">
        <f>H15</f>
        <v>4.5999999999999996</v>
      </c>
      <c r="H51" s="188">
        <f t="shared" si="3"/>
        <v>96</v>
      </c>
      <c r="I51" s="188">
        <f t="shared" si="3"/>
        <v>1.5999999999999996</v>
      </c>
      <c r="J51" s="139"/>
      <c r="K51" s="139"/>
      <c r="L51" s="139"/>
      <c r="M51" s="139"/>
    </row>
    <row r="52" spans="1:13" ht="22.15" customHeight="1">
      <c r="A52" s="156" t="s">
        <v>278</v>
      </c>
      <c r="B52" s="187"/>
      <c r="C52" s="187"/>
      <c r="D52" s="187"/>
      <c r="E52" s="187"/>
      <c r="F52" s="187"/>
      <c r="G52" s="188"/>
      <c r="H52" s="187"/>
      <c r="I52" s="189"/>
      <c r="J52" s="139"/>
      <c r="K52" s="139"/>
      <c r="L52" s="139"/>
      <c r="M52" s="139"/>
    </row>
    <row r="53" spans="1:13" ht="22.15" customHeight="1">
      <c r="A53" s="129" t="s">
        <v>279</v>
      </c>
      <c r="B53" s="187">
        <f>COUNTIF($B$17:$D$17,1)</f>
        <v>0</v>
      </c>
      <c r="C53" s="187">
        <f>COUNTIF($B$17:$D$17,2)</f>
        <v>0</v>
      </c>
      <c r="D53" s="187">
        <f>COUNTIF($B$17:$D$17,3)</f>
        <v>0</v>
      </c>
      <c r="E53" s="187">
        <f>COUNTIF($B$17:$D$17,4)</f>
        <v>1</v>
      </c>
      <c r="F53" s="187">
        <f>COUNTIF($B$17:$D$17,5)</f>
        <v>2</v>
      </c>
      <c r="G53" s="188">
        <f>H17</f>
        <v>4.5999999999999996</v>
      </c>
      <c r="H53" s="188">
        <f t="shared" ref="H53:I53" si="4">I17</f>
        <v>96</v>
      </c>
      <c r="I53" s="188">
        <f t="shared" si="4"/>
        <v>1.5999999999999996</v>
      </c>
      <c r="J53" s="139"/>
      <c r="K53" s="139"/>
      <c r="L53" s="139"/>
      <c r="M53" s="139"/>
    </row>
    <row r="55" spans="1:13" ht="21.6" customHeight="1">
      <c r="A55" s="145" t="s">
        <v>299</v>
      </c>
      <c r="B55" s="258" t="s">
        <v>300</v>
      </c>
      <c r="C55" s="258"/>
      <c r="D55" s="258"/>
      <c r="E55" s="190" t="s">
        <v>301</v>
      </c>
      <c r="F55" s="191">
        <f>ROUND((SUM(H43:H53)*20/900),2)</f>
        <v>18.93</v>
      </c>
      <c r="G55" s="192" t="s">
        <v>7</v>
      </c>
    </row>
    <row r="56" spans="1:13" ht="21.6" customHeight="1">
      <c r="B56" s="259" t="s">
        <v>302</v>
      </c>
      <c r="C56" s="259"/>
      <c r="D56" s="259"/>
    </row>
  </sheetData>
  <mergeCells count="12">
    <mergeCell ref="A1:J1"/>
    <mergeCell ref="A3:A4"/>
    <mergeCell ref="B3:D3"/>
    <mergeCell ref="E3:G3"/>
    <mergeCell ref="H3:I3"/>
    <mergeCell ref="H4:H5"/>
    <mergeCell ref="I4:I5"/>
    <mergeCell ref="A39:A41"/>
    <mergeCell ref="B39:F39"/>
    <mergeCell ref="G39:H39"/>
    <mergeCell ref="B55:D55"/>
    <mergeCell ref="B56:D56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6" workbookViewId="0">
      <selection activeCell="H30" sqref="H30"/>
    </sheetView>
  </sheetViews>
  <sheetFormatPr defaultRowHeight="14.25"/>
  <cols>
    <col min="1" max="1" width="42.875" bestFit="1" customWidth="1"/>
    <col min="3" max="3" width="17.75" customWidth="1"/>
    <col min="4" max="4" width="35" bestFit="1" customWidth="1"/>
    <col min="5" max="5" width="15.25" bestFit="1" customWidth="1"/>
    <col min="6" max="6" width="8.125" bestFit="1" customWidth="1"/>
  </cols>
  <sheetData>
    <row r="1" spans="1:6" ht="23.25" customHeight="1">
      <c r="A1" s="279" t="s">
        <v>52</v>
      </c>
      <c r="B1" s="279"/>
      <c r="C1" s="279"/>
      <c r="D1" s="279"/>
      <c r="E1" s="279"/>
      <c r="F1" s="279"/>
    </row>
    <row r="2" spans="1:6" ht="20.25" customHeight="1">
      <c r="A2" s="1" t="s">
        <v>16</v>
      </c>
      <c r="B2" s="280"/>
      <c r="C2" s="280"/>
      <c r="D2" s="280"/>
      <c r="E2" t="s">
        <v>53</v>
      </c>
    </row>
    <row r="3" spans="1:6" ht="20.25" customHeight="1">
      <c r="A3" s="2" t="s">
        <v>2</v>
      </c>
      <c r="B3" s="280"/>
      <c r="C3" s="280"/>
      <c r="D3" s="280"/>
    </row>
    <row r="5" spans="1:6" s="17" customFormat="1" ht="21">
      <c r="A5" s="24" t="s">
        <v>3</v>
      </c>
      <c r="B5" s="24" t="s">
        <v>4</v>
      </c>
      <c r="C5" s="24" t="s">
        <v>5</v>
      </c>
      <c r="D5" s="24" t="s">
        <v>19</v>
      </c>
      <c r="E5" s="24" t="s">
        <v>6</v>
      </c>
      <c r="F5" s="24" t="s">
        <v>7</v>
      </c>
    </row>
    <row r="6" spans="1:6" ht="18.75" customHeight="1">
      <c r="A6" s="23" t="s">
        <v>10</v>
      </c>
      <c r="B6" s="26"/>
      <c r="C6" s="26"/>
      <c r="D6" s="26">
        <f>C6*(B2/12)</f>
        <v>0</v>
      </c>
      <c r="E6" s="26"/>
      <c r="F6" s="26" t="e">
        <f>(1-(0.25^(E6/D6)))*B6</f>
        <v>#DIV/0!</v>
      </c>
    </row>
    <row r="7" spans="1:6" ht="18.75" customHeight="1">
      <c r="A7" s="1" t="s">
        <v>8</v>
      </c>
      <c r="B7" s="6"/>
      <c r="C7" s="6"/>
      <c r="D7" s="6"/>
      <c r="E7" s="6"/>
      <c r="F7" s="6"/>
    </row>
    <row r="8" spans="1:6" ht="18.75" customHeight="1">
      <c r="A8" s="1" t="s">
        <v>9</v>
      </c>
      <c r="B8" s="6"/>
      <c r="C8" s="6"/>
      <c r="D8" s="6"/>
      <c r="E8" s="6"/>
      <c r="F8" s="6"/>
    </row>
    <row r="9" spans="1:6" ht="21" customHeight="1">
      <c r="A9" s="23" t="s">
        <v>11</v>
      </c>
      <c r="B9" s="26"/>
      <c r="C9" s="26"/>
      <c r="D9" s="26">
        <f>C9*(B2/12)</f>
        <v>0</v>
      </c>
      <c r="E9" s="26"/>
      <c r="F9" s="26" t="e">
        <f>(1-(0.25^(E9/D9)))*B9</f>
        <v>#DIV/0!</v>
      </c>
    </row>
    <row r="10" spans="1:6" ht="21" customHeight="1">
      <c r="A10" s="1" t="s">
        <v>12</v>
      </c>
      <c r="B10" s="6"/>
      <c r="C10" s="6"/>
      <c r="D10" s="6"/>
      <c r="E10" s="6"/>
      <c r="F10" s="6"/>
    </row>
    <row r="11" spans="1:6" ht="21" customHeight="1">
      <c r="A11" s="1" t="s">
        <v>13</v>
      </c>
      <c r="B11" s="6"/>
      <c r="C11" s="6"/>
      <c r="D11" s="6"/>
      <c r="E11" s="6"/>
      <c r="F11" s="6"/>
    </row>
    <row r="12" spans="1:6" ht="21" customHeight="1">
      <c r="A12" s="23" t="s">
        <v>14</v>
      </c>
      <c r="B12" s="26"/>
      <c r="C12" s="26"/>
      <c r="D12" s="26">
        <f>C12*(B2/12)</f>
        <v>0</v>
      </c>
      <c r="E12" s="26"/>
      <c r="F12" s="26" t="e">
        <f>(1-(0.25^(E12/D12)))*B12</f>
        <v>#DIV/0!</v>
      </c>
    </row>
    <row r="13" spans="1:6" ht="18" customHeight="1">
      <c r="A13" s="18">
        <v>3.1</v>
      </c>
      <c r="B13" s="27"/>
      <c r="C13" s="27"/>
      <c r="D13" s="6"/>
      <c r="E13" s="6"/>
      <c r="F13" s="6"/>
    </row>
    <row r="14" spans="1:6" ht="16.5" customHeight="1">
      <c r="A14" s="18">
        <v>3.2</v>
      </c>
      <c r="B14" s="27"/>
      <c r="C14" s="27"/>
      <c r="D14" s="6"/>
      <c r="E14" s="6"/>
      <c r="F14" s="6"/>
    </row>
    <row r="15" spans="1:6" ht="21" customHeight="1">
      <c r="A15" s="23" t="s">
        <v>15</v>
      </c>
      <c r="B15" s="26"/>
      <c r="C15" s="26"/>
      <c r="D15" s="26">
        <f>C15*(B2/12)</f>
        <v>0</v>
      </c>
      <c r="E15" s="26"/>
      <c r="F15" s="26" t="e">
        <f>(1-(0.25^(E15/D15)))*B15</f>
        <v>#DIV/0!</v>
      </c>
    </row>
    <row r="16" spans="1:6" ht="21" customHeight="1">
      <c r="A16" s="18">
        <v>4.0999999999999996</v>
      </c>
      <c r="B16" s="27"/>
      <c r="C16" s="27"/>
      <c r="D16" s="6"/>
      <c r="E16" s="6"/>
      <c r="F16" s="62"/>
    </row>
    <row r="17" spans="1:6" ht="21" customHeight="1">
      <c r="A17" s="18" t="s">
        <v>215</v>
      </c>
      <c r="B17" s="27">
        <v>100</v>
      </c>
      <c r="C17" s="73"/>
      <c r="D17" s="61"/>
      <c r="E17" s="61"/>
      <c r="F17" s="62" t="e">
        <f>F6+F9+F12+F15</f>
        <v>#DIV/0!</v>
      </c>
    </row>
    <row r="18" spans="1:6" ht="21" customHeight="1">
      <c r="A18" s="28" t="s">
        <v>216</v>
      </c>
      <c r="B18" s="25">
        <v>80</v>
      </c>
      <c r="C18" s="273" t="e">
        <f>(F17*80)/100</f>
        <v>#DIV/0!</v>
      </c>
      <c r="D18" s="274"/>
      <c r="E18" s="274"/>
      <c r="F18" s="275"/>
    </row>
    <row r="19" spans="1:6" ht="21" customHeight="1">
      <c r="A19" s="28"/>
      <c r="B19" s="25"/>
      <c r="C19" s="70"/>
      <c r="D19" s="71"/>
      <c r="E19" s="71"/>
      <c r="F19" s="72"/>
    </row>
    <row r="20" spans="1:6" ht="21" customHeight="1">
      <c r="A20" s="96" t="s">
        <v>230</v>
      </c>
      <c r="B20" s="97" t="s">
        <v>4</v>
      </c>
      <c r="C20" s="284" t="s">
        <v>7</v>
      </c>
      <c r="D20" s="285"/>
      <c r="E20" s="285"/>
      <c r="F20" s="286"/>
    </row>
    <row r="21" spans="1:6" ht="21.75" customHeight="1">
      <c r="A21" s="7" t="s">
        <v>217</v>
      </c>
      <c r="B21" s="6">
        <f>B22+B24</f>
        <v>20</v>
      </c>
      <c r="C21" s="281">
        <f>C22+C24</f>
        <v>0</v>
      </c>
      <c r="D21" s="282"/>
      <c r="E21" s="282"/>
      <c r="F21" s="283"/>
    </row>
    <row r="22" spans="1:6" ht="19.5" customHeight="1">
      <c r="A22" s="1" t="s">
        <v>249</v>
      </c>
      <c r="B22" s="19">
        <v>10</v>
      </c>
      <c r="C22" s="270"/>
      <c r="D22" s="271"/>
      <c r="E22" s="271"/>
      <c r="F22" s="272"/>
    </row>
    <row r="23" spans="1:6" ht="21">
      <c r="A23" s="16" t="s">
        <v>251</v>
      </c>
      <c r="B23" s="19"/>
      <c r="C23" s="63"/>
      <c r="D23" s="64"/>
      <c r="E23" s="64"/>
      <c r="F23" s="65"/>
    </row>
    <row r="24" spans="1:6" ht="17.25" customHeight="1">
      <c r="A24" s="1" t="s">
        <v>250</v>
      </c>
      <c r="B24" s="19">
        <v>10</v>
      </c>
      <c r="C24" s="270"/>
      <c r="D24" s="271"/>
      <c r="E24" s="271"/>
      <c r="F24" s="272"/>
    </row>
    <row r="25" spans="1:6" ht="16.5">
      <c r="A25" s="1" t="s">
        <v>252</v>
      </c>
      <c r="B25" s="19"/>
      <c r="C25" s="64"/>
      <c r="D25" s="64"/>
      <c r="E25" s="64"/>
      <c r="F25" s="65"/>
    </row>
    <row r="26" spans="1:6" ht="22.5" customHeight="1">
      <c r="A26" s="29" t="s">
        <v>218</v>
      </c>
      <c r="B26" s="273" t="e">
        <f>C18+C21</f>
        <v>#DIV/0!</v>
      </c>
      <c r="C26" s="274"/>
      <c r="D26" s="274"/>
      <c r="E26" s="274"/>
      <c r="F26" s="275"/>
    </row>
    <row r="27" spans="1:6" ht="27.75" customHeight="1">
      <c r="A27" s="30" t="s">
        <v>219</v>
      </c>
      <c r="B27" s="276" t="e">
        <f>B26*0.8</f>
        <v>#DIV/0!</v>
      </c>
      <c r="C27" s="277"/>
      <c r="D27" s="277"/>
      <c r="E27" s="277"/>
      <c r="F27" s="278"/>
    </row>
  </sheetData>
  <mergeCells count="10">
    <mergeCell ref="C24:F24"/>
    <mergeCell ref="B26:F26"/>
    <mergeCell ref="B27:F27"/>
    <mergeCell ref="A1:F1"/>
    <mergeCell ref="B2:D2"/>
    <mergeCell ref="B3:D3"/>
    <mergeCell ref="C18:F18"/>
    <mergeCell ref="C21:F21"/>
    <mergeCell ref="C22:F22"/>
    <mergeCell ref="C20:F20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5" workbookViewId="0">
      <selection activeCell="A18" sqref="A18:F18"/>
    </sheetView>
  </sheetViews>
  <sheetFormatPr defaultRowHeight="14.25"/>
  <cols>
    <col min="1" max="1" width="42.875" bestFit="1" customWidth="1"/>
    <col min="2" max="2" width="10.625" bestFit="1" customWidth="1"/>
    <col min="3" max="3" width="14.375" customWidth="1"/>
    <col min="4" max="4" width="22.375" customWidth="1"/>
    <col min="5" max="5" width="15.375" bestFit="1" customWidth="1"/>
    <col min="6" max="6" width="12.75" bestFit="1" customWidth="1"/>
  </cols>
  <sheetData>
    <row r="1" spans="1:6">
      <c r="A1" s="1" t="s">
        <v>0</v>
      </c>
      <c r="B1" s="287" t="s">
        <v>20</v>
      </c>
      <c r="C1" s="287"/>
      <c r="D1" s="287"/>
    </row>
    <row r="2" spans="1:6">
      <c r="A2" s="1" t="s">
        <v>1</v>
      </c>
      <c r="B2" s="287" t="s">
        <v>21</v>
      </c>
      <c r="C2" s="287"/>
      <c r="D2" s="287"/>
    </row>
    <row r="3" spans="1:6">
      <c r="A3" s="1" t="s">
        <v>16</v>
      </c>
      <c r="B3" s="287">
        <v>8</v>
      </c>
      <c r="C3" s="287"/>
      <c r="D3" s="287"/>
      <c r="E3" t="s">
        <v>17</v>
      </c>
    </row>
    <row r="4" spans="1:6">
      <c r="A4" s="2" t="s">
        <v>2</v>
      </c>
      <c r="B4" s="287" t="s">
        <v>22</v>
      </c>
      <c r="C4" s="287"/>
      <c r="D4" s="287"/>
    </row>
    <row r="6" spans="1:6" s="32" customFormat="1" ht="16.5">
      <c r="A6" s="16" t="s">
        <v>3</v>
      </c>
      <c r="B6" s="31" t="s">
        <v>4</v>
      </c>
      <c r="C6" s="31" t="s">
        <v>5</v>
      </c>
      <c r="D6" s="31" t="s">
        <v>18</v>
      </c>
      <c r="E6" s="31" t="s">
        <v>6</v>
      </c>
      <c r="F6" s="31" t="s">
        <v>7</v>
      </c>
    </row>
    <row r="7" spans="1:6">
      <c r="A7" s="3" t="s">
        <v>10</v>
      </c>
      <c r="B7" s="66">
        <v>60</v>
      </c>
      <c r="C7" s="66">
        <v>12</v>
      </c>
      <c r="D7" s="82">
        <f>C7*(B3/12)</f>
        <v>8</v>
      </c>
      <c r="E7" s="8">
        <f>E8+E9</f>
        <v>12</v>
      </c>
      <c r="F7" s="6">
        <f>(1-(0.25^(E7/D7)))*B7</f>
        <v>52.5</v>
      </c>
    </row>
    <row r="8" spans="1:6">
      <c r="A8" s="1" t="s">
        <v>8</v>
      </c>
      <c r="B8" s="9"/>
      <c r="C8" s="9"/>
      <c r="D8" s="88"/>
      <c r="E8" s="10">
        <v>10</v>
      </c>
      <c r="F8" s="6"/>
    </row>
    <row r="9" spans="1:6">
      <c r="A9" s="1" t="s">
        <v>9</v>
      </c>
      <c r="B9" s="9"/>
      <c r="C9" s="9"/>
      <c r="D9" s="95"/>
      <c r="E9" s="12">
        <v>2</v>
      </c>
      <c r="F9" s="6"/>
    </row>
    <row r="10" spans="1:6">
      <c r="A10" s="3" t="s">
        <v>11</v>
      </c>
      <c r="B10" s="90">
        <v>25</v>
      </c>
      <c r="C10" s="90">
        <v>5</v>
      </c>
      <c r="D10" s="82">
        <f>C10*(B3/12)</f>
        <v>3.333333333333333</v>
      </c>
      <c r="E10" s="85">
        <f>E11</f>
        <v>6</v>
      </c>
      <c r="F10" s="85">
        <f>(1-(0.25^(E10/D10)))*B10</f>
        <v>22.938268889417355</v>
      </c>
    </row>
    <row r="11" spans="1:6">
      <c r="A11" s="1" t="s">
        <v>12</v>
      </c>
      <c r="B11" s="91"/>
      <c r="C11" s="91"/>
      <c r="D11" s="88"/>
      <c r="E11" s="92">
        <v>6</v>
      </c>
      <c r="F11" s="85"/>
    </row>
    <row r="12" spans="1:6">
      <c r="A12" s="1" t="s">
        <v>225</v>
      </c>
      <c r="B12" s="91"/>
      <c r="C12" s="91"/>
      <c r="D12" s="88"/>
      <c r="E12" s="93" t="s">
        <v>23</v>
      </c>
      <c r="F12" s="85"/>
    </row>
    <row r="13" spans="1:6">
      <c r="A13" s="3" t="s">
        <v>14</v>
      </c>
      <c r="B13" s="90">
        <v>10</v>
      </c>
      <c r="C13" s="90">
        <v>2</v>
      </c>
      <c r="D13" s="82">
        <f>C13*(B3/12)</f>
        <v>1.3333333333333333</v>
      </c>
      <c r="E13" s="92">
        <v>3</v>
      </c>
      <c r="F13" s="85">
        <f>(1-(0.25^(E13/D13)))*B13</f>
        <v>9.5580582617584078</v>
      </c>
    </row>
    <row r="14" spans="1:6">
      <c r="A14" s="3" t="s">
        <v>15</v>
      </c>
      <c r="B14" s="90">
        <v>5</v>
      </c>
      <c r="C14" s="90">
        <v>1</v>
      </c>
      <c r="D14" s="82">
        <f>C14*(B3/12)</f>
        <v>0.66666666666666663</v>
      </c>
      <c r="E14" s="92">
        <v>2</v>
      </c>
      <c r="F14" s="85">
        <f>(1-(0.25^(E14/D14)))*B14</f>
        <v>4.921875</v>
      </c>
    </row>
    <row r="15" spans="1:6">
      <c r="A15" s="4" t="s">
        <v>215</v>
      </c>
      <c r="B15" s="288">
        <f>(F7+F10+F13+F14)</f>
        <v>89.918202151175763</v>
      </c>
      <c r="C15" s="289"/>
      <c r="D15" s="289"/>
      <c r="E15" s="289"/>
      <c r="F15" s="290"/>
    </row>
    <row r="16" spans="1:6">
      <c r="A16" s="4" t="s">
        <v>216</v>
      </c>
      <c r="B16" s="288">
        <f>(F7+F10+F13+F14)*0.8</f>
        <v>71.934561720940607</v>
      </c>
      <c r="C16" s="289"/>
      <c r="D16" s="289"/>
      <c r="E16" s="289"/>
      <c r="F16" s="290"/>
    </row>
    <row r="17" spans="1:6">
      <c r="A17" s="4"/>
      <c r="B17" s="67"/>
      <c r="C17" s="68"/>
      <c r="D17" s="68"/>
      <c r="E17" s="68"/>
      <c r="F17" s="68"/>
    </row>
    <row r="18" spans="1:6">
      <c r="A18" s="96" t="s">
        <v>230</v>
      </c>
      <c r="B18" s="97" t="s">
        <v>4</v>
      </c>
      <c r="C18" s="284" t="s">
        <v>7</v>
      </c>
      <c r="D18" s="285"/>
      <c r="E18" s="285"/>
      <c r="F18" s="286"/>
    </row>
    <row r="19" spans="1:6">
      <c r="A19" s="80" t="s">
        <v>220</v>
      </c>
      <c r="B19" s="86">
        <v>20</v>
      </c>
      <c r="C19" s="306">
        <f xml:space="preserve"> C20+C21</f>
        <v>15</v>
      </c>
      <c r="D19" s="307"/>
      <c r="E19" s="307"/>
      <c r="F19" s="307"/>
    </row>
    <row r="20" spans="1:6">
      <c r="A20" s="1" t="s">
        <v>221</v>
      </c>
      <c r="B20" s="6">
        <v>10</v>
      </c>
      <c r="C20" s="292">
        <v>5</v>
      </c>
      <c r="D20" s="293"/>
      <c r="E20" s="293"/>
      <c r="F20" s="293"/>
    </row>
    <row r="21" spans="1:6">
      <c r="A21" s="1" t="s">
        <v>222</v>
      </c>
      <c r="B21" s="6">
        <v>10</v>
      </c>
      <c r="C21" s="292">
        <v>10</v>
      </c>
      <c r="D21" s="293"/>
      <c r="E21" s="293"/>
      <c r="F21" s="293"/>
    </row>
    <row r="22" spans="1:6">
      <c r="A22" s="79" t="s">
        <v>218</v>
      </c>
      <c r="B22" s="294">
        <f>B16+C19</f>
        <v>86.934561720940607</v>
      </c>
      <c r="C22" s="295"/>
      <c r="D22" s="295"/>
      <c r="E22" s="295"/>
      <c r="F22" s="296"/>
    </row>
    <row r="23" spans="1:6">
      <c r="A23" s="87" t="s">
        <v>236</v>
      </c>
      <c r="B23" s="297">
        <f>B22*0.8</f>
        <v>69.547649376752489</v>
      </c>
      <c r="C23" s="298"/>
      <c r="D23" s="298"/>
      <c r="E23" s="298"/>
      <c r="F23" s="299"/>
    </row>
    <row r="24" spans="1:6">
      <c r="A24" s="2" t="s">
        <v>223</v>
      </c>
      <c r="B24" s="300">
        <v>20</v>
      </c>
      <c r="C24" s="301"/>
      <c r="D24" s="301"/>
      <c r="E24" s="301"/>
      <c r="F24" s="302"/>
    </row>
    <row r="25" spans="1:6">
      <c r="A25" s="7" t="s">
        <v>224</v>
      </c>
      <c r="B25" s="303">
        <f>B23+B24</f>
        <v>89.547649376752489</v>
      </c>
      <c r="C25" s="304"/>
      <c r="D25" s="304"/>
      <c r="E25" s="304"/>
      <c r="F25" s="305"/>
    </row>
    <row r="26" spans="1:6">
      <c r="A26" s="14" t="s">
        <v>238</v>
      </c>
    </row>
    <row r="27" spans="1:6">
      <c r="A27" s="291" t="s">
        <v>237</v>
      </c>
      <c r="B27" s="291"/>
      <c r="C27" s="291"/>
      <c r="D27" s="291"/>
      <c r="E27" s="291"/>
      <c r="F27" s="291"/>
    </row>
    <row r="28" spans="1:6">
      <c r="A28" s="291"/>
      <c r="B28" s="291"/>
      <c r="C28" s="291"/>
      <c r="D28" s="291"/>
      <c r="E28" s="291"/>
      <c r="F28" s="291"/>
    </row>
    <row r="29" spans="1:6">
      <c r="A29" s="74" t="s">
        <v>226</v>
      </c>
    </row>
  </sheetData>
  <mergeCells count="15">
    <mergeCell ref="A27:F28"/>
    <mergeCell ref="B15:F15"/>
    <mergeCell ref="C18:F18"/>
    <mergeCell ref="C20:F20"/>
    <mergeCell ref="C21:F21"/>
    <mergeCell ref="B22:F22"/>
    <mergeCell ref="B23:F23"/>
    <mergeCell ref="B24:F24"/>
    <mergeCell ref="B25:F25"/>
    <mergeCell ref="C19:F19"/>
    <mergeCell ref="B1:D1"/>
    <mergeCell ref="B2:D2"/>
    <mergeCell ref="B3:D3"/>
    <mergeCell ref="B4:D4"/>
    <mergeCell ref="B16:F16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workbookViewId="0">
      <selection activeCell="A18" sqref="A18:F18"/>
    </sheetView>
  </sheetViews>
  <sheetFormatPr defaultRowHeight="14.25"/>
  <cols>
    <col min="1" max="1" width="42.875" bestFit="1" customWidth="1"/>
    <col min="3" max="3" width="21.75" bestFit="1" customWidth="1"/>
    <col min="4" max="4" width="35" bestFit="1" customWidth="1"/>
    <col min="5" max="5" width="15.25" bestFit="1" customWidth="1"/>
    <col min="6" max="6" width="9.625" bestFit="1" customWidth="1"/>
  </cols>
  <sheetData>
    <row r="1" spans="1:6">
      <c r="A1" s="1" t="s">
        <v>0</v>
      </c>
      <c r="B1" s="287" t="s">
        <v>24</v>
      </c>
      <c r="C1" s="287"/>
      <c r="D1" s="287"/>
    </row>
    <row r="2" spans="1:6">
      <c r="A2" s="1" t="s">
        <v>1</v>
      </c>
      <c r="B2" s="287" t="s">
        <v>25</v>
      </c>
      <c r="C2" s="287"/>
      <c r="D2" s="287"/>
    </row>
    <row r="3" spans="1:6">
      <c r="A3" s="1" t="s">
        <v>16</v>
      </c>
      <c r="B3" s="287">
        <v>7</v>
      </c>
      <c r="C3" s="287"/>
      <c r="D3" s="287"/>
      <c r="E3" t="s">
        <v>17</v>
      </c>
    </row>
    <row r="4" spans="1:6">
      <c r="A4" s="2" t="s">
        <v>2</v>
      </c>
      <c r="B4" s="287" t="s">
        <v>22</v>
      </c>
      <c r="C4" s="287"/>
      <c r="D4" s="287"/>
    </row>
    <row r="6" spans="1:6">
      <c r="A6" s="1" t="s">
        <v>3</v>
      </c>
      <c r="B6" s="6" t="s">
        <v>4</v>
      </c>
      <c r="C6" s="6" t="s">
        <v>5</v>
      </c>
      <c r="D6" s="6" t="s">
        <v>18</v>
      </c>
      <c r="E6" s="6" t="s">
        <v>6</v>
      </c>
      <c r="F6" s="6" t="s">
        <v>7</v>
      </c>
    </row>
    <row r="7" spans="1:6">
      <c r="A7" s="3" t="s">
        <v>10</v>
      </c>
      <c r="B7" s="66">
        <v>65</v>
      </c>
      <c r="C7" s="66">
        <v>13</v>
      </c>
      <c r="D7" s="6">
        <f>C7*(B3/12)</f>
        <v>7.5833333333333339</v>
      </c>
      <c r="E7" s="8">
        <f>E8+E9</f>
        <v>13</v>
      </c>
      <c r="F7" s="85">
        <f>(1-(0.25^(E7/D7)))*B7</f>
        <v>58.963148200381148</v>
      </c>
    </row>
    <row r="8" spans="1:6">
      <c r="A8" s="1" t="s">
        <v>8</v>
      </c>
      <c r="B8" s="9"/>
      <c r="C8" s="9"/>
      <c r="D8" s="9"/>
      <c r="E8" s="10">
        <v>12</v>
      </c>
      <c r="F8" s="85"/>
    </row>
    <row r="9" spans="1:6">
      <c r="A9" s="1" t="s">
        <v>9</v>
      </c>
      <c r="B9" s="9"/>
      <c r="C9" s="9"/>
      <c r="D9" s="11"/>
      <c r="E9" s="12">
        <v>1</v>
      </c>
      <c r="F9" s="85"/>
    </row>
    <row r="10" spans="1:6">
      <c r="A10" s="3" t="s">
        <v>240</v>
      </c>
      <c r="B10" s="66">
        <v>25</v>
      </c>
      <c r="C10" s="66">
        <v>4</v>
      </c>
      <c r="D10" s="6">
        <f>C10*(B3/12)</f>
        <v>2.3333333333333335</v>
      </c>
      <c r="E10" s="6">
        <f>E11</f>
        <v>6</v>
      </c>
      <c r="F10" s="85">
        <f>(1-(0.25^(E10/D10)))*B10</f>
        <v>24.292403387293824</v>
      </c>
    </row>
    <row r="11" spans="1:6">
      <c r="A11" s="1" t="s">
        <v>12</v>
      </c>
      <c r="B11" s="9"/>
      <c r="C11" s="9"/>
      <c r="D11" s="9"/>
      <c r="E11" s="10">
        <v>6</v>
      </c>
      <c r="F11" s="85"/>
    </row>
    <row r="12" spans="1:6">
      <c r="A12" s="1" t="s">
        <v>13</v>
      </c>
      <c r="B12" s="9"/>
      <c r="C12" s="9"/>
      <c r="D12" s="9"/>
      <c r="E12" s="13" t="s">
        <v>26</v>
      </c>
      <c r="F12" s="85"/>
    </row>
    <row r="13" spans="1:6">
      <c r="A13" s="3" t="s">
        <v>14</v>
      </c>
      <c r="B13" s="66">
        <v>5</v>
      </c>
      <c r="C13" s="66">
        <v>2</v>
      </c>
      <c r="D13" s="6">
        <f>C13*(B3/12)</f>
        <v>1.1666666666666667</v>
      </c>
      <c r="E13" s="10">
        <v>3</v>
      </c>
      <c r="F13" s="85">
        <f>(1-(0.25^(E13/D13)))*B13</f>
        <v>4.8584806774587648</v>
      </c>
    </row>
    <row r="14" spans="1:6">
      <c r="A14" s="3" t="s">
        <v>15</v>
      </c>
      <c r="B14" s="66">
        <v>5</v>
      </c>
      <c r="C14" s="66">
        <v>1</v>
      </c>
      <c r="D14" s="6">
        <f>C14*(B3/12)</f>
        <v>0.58333333333333337</v>
      </c>
      <c r="E14" s="10">
        <v>2</v>
      </c>
      <c r="F14" s="85">
        <f>(1-(0.25^(E14/D14)))*B14</f>
        <v>4.9568715033721169</v>
      </c>
    </row>
    <row r="15" spans="1:6">
      <c r="A15" s="4" t="s">
        <v>215</v>
      </c>
      <c r="B15" s="288">
        <f>(F7+F10+F13+F14)</f>
        <v>93.070903768505858</v>
      </c>
      <c r="C15" s="289"/>
      <c r="D15" s="289"/>
      <c r="E15" s="289"/>
      <c r="F15" s="290"/>
    </row>
    <row r="16" spans="1:6">
      <c r="A16" s="4" t="s">
        <v>228</v>
      </c>
      <c r="B16" s="288">
        <f>(F7+F10+F13+F14)*0.8</f>
        <v>74.456723014804695</v>
      </c>
      <c r="C16" s="289"/>
      <c r="D16" s="289"/>
      <c r="E16" s="289"/>
      <c r="F16" s="290"/>
    </row>
    <row r="17" spans="1:7">
      <c r="A17" s="4"/>
      <c r="B17" s="67"/>
      <c r="C17" s="68"/>
      <c r="D17" s="68"/>
      <c r="E17" s="68"/>
      <c r="F17" s="69"/>
    </row>
    <row r="18" spans="1:7">
      <c r="A18" s="96" t="s">
        <v>230</v>
      </c>
      <c r="B18" s="97" t="s">
        <v>4</v>
      </c>
      <c r="C18" s="284" t="s">
        <v>7</v>
      </c>
      <c r="D18" s="285"/>
      <c r="E18" s="285"/>
      <c r="F18" s="286"/>
    </row>
    <row r="19" spans="1:7">
      <c r="A19" s="80" t="s">
        <v>231</v>
      </c>
      <c r="B19" s="66">
        <v>20</v>
      </c>
      <c r="C19" s="309">
        <f xml:space="preserve"> C20+C21</f>
        <v>14</v>
      </c>
      <c r="D19" s="310"/>
      <c r="E19" s="310"/>
      <c r="F19" s="310"/>
    </row>
    <row r="20" spans="1:7">
      <c r="A20" s="1" t="s">
        <v>232</v>
      </c>
      <c r="B20" s="6">
        <v>10</v>
      </c>
      <c r="C20" s="311">
        <v>6</v>
      </c>
      <c r="D20" s="312"/>
      <c r="E20" s="312"/>
      <c r="F20" s="312"/>
      <c r="G20" t="s">
        <v>229</v>
      </c>
    </row>
    <row r="21" spans="1:7">
      <c r="A21" s="1" t="s">
        <v>233</v>
      </c>
      <c r="B21" s="6">
        <v>10</v>
      </c>
      <c r="C21" s="311">
        <v>8</v>
      </c>
      <c r="D21" s="312"/>
      <c r="E21" s="312"/>
      <c r="F21" s="312"/>
    </row>
    <row r="22" spans="1:7">
      <c r="A22" s="77" t="s">
        <v>218</v>
      </c>
      <c r="B22" s="288">
        <f>B16+C19</f>
        <v>88.456723014804695</v>
      </c>
      <c r="C22" s="289"/>
      <c r="D22" s="289"/>
      <c r="E22" s="289"/>
      <c r="F22" s="290"/>
    </row>
    <row r="23" spans="1:7">
      <c r="A23" s="81" t="s">
        <v>234</v>
      </c>
      <c r="B23" s="313">
        <f>B22*0.8</f>
        <v>70.765378411843756</v>
      </c>
      <c r="C23" s="314"/>
      <c r="D23" s="314"/>
      <c r="E23" s="314"/>
      <c r="F23" s="315"/>
    </row>
    <row r="24" spans="1:7">
      <c r="A24" s="2" t="s">
        <v>223</v>
      </c>
      <c r="B24" s="311">
        <v>20</v>
      </c>
      <c r="C24" s="312"/>
      <c r="D24" s="312"/>
      <c r="E24" s="312"/>
      <c r="F24" s="316"/>
    </row>
    <row r="25" spans="1:7">
      <c r="A25" s="7" t="s">
        <v>224</v>
      </c>
      <c r="B25" s="303">
        <f>B23+B24</f>
        <v>90.765378411843756</v>
      </c>
      <c r="C25" s="304"/>
      <c r="D25" s="304"/>
      <c r="E25" s="304"/>
      <c r="F25" s="305"/>
    </row>
    <row r="26" spans="1:7">
      <c r="A26" s="14" t="s">
        <v>239</v>
      </c>
    </row>
    <row r="27" spans="1:7">
      <c r="A27" s="308" t="s">
        <v>235</v>
      </c>
      <c r="B27" s="308"/>
      <c r="C27" s="308"/>
      <c r="D27" s="308"/>
      <c r="E27" s="308"/>
      <c r="F27" s="308"/>
    </row>
    <row r="28" spans="1:7">
      <c r="A28" s="308"/>
      <c r="B28" s="308"/>
      <c r="C28" s="308"/>
      <c r="D28" s="308"/>
      <c r="E28" s="308"/>
      <c r="F28" s="308"/>
    </row>
  </sheetData>
  <mergeCells count="15">
    <mergeCell ref="A27:F28"/>
    <mergeCell ref="B15:F15"/>
    <mergeCell ref="C19:F19"/>
    <mergeCell ref="C20:F20"/>
    <mergeCell ref="C21:F21"/>
    <mergeCell ref="C18:F18"/>
    <mergeCell ref="B22:F22"/>
    <mergeCell ref="B23:F23"/>
    <mergeCell ref="B24:F24"/>
    <mergeCell ref="B25:F25"/>
    <mergeCell ref="B1:D1"/>
    <mergeCell ref="B2:D2"/>
    <mergeCell ref="B3:D3"/>
    <mergeCell ref="B4:D4"/>
    <mergeCell ref="B16:F1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ตอนที่ 1</vt:lpstr>
      <vt:lpstr>ตอนที่ 2</vt:lpstr>
      <vt:lpstr>ตอนที่ 3 ข้อมูลปฏิบัติงาน (2)</vt:lpstr>
      <vt:lpstr>ตอน 4 com5คนประธาน+กรรมการ</vt:lpstr>
      <vt:lpstr>ตอน 4 com4คนประธาน+กรรมการ</vt:lpstr>
      <vt:lpstr>ตอน 4 com3คนประธาน+กรรมการ</vt:lpstr>
      <vt:lpstr>ตอนที่ 5สูตรปม ปรับแถว</vt:lpstr>
      <vt:lpstr>ตอน 5 ตัวอย่าง 1 ปรับแถว</vt:lpstr>
      <vt:lpstr>ตอน 5 ตัวอย่าง 2 ปรับแถว</vt:lpstr>
      <vt:lpstr> ตอนที่ 5 ตัวอย่าง 3 ปรับแถว</vt:lpstr>
      <vt:lpstr>ตอน 5 ตัวอย่าง5 ปรับแถว (2)</vt:lpstr>
      <vt:lpstr>ตอน 5 ตัวอย่าง 6 ปรับแถว</vt:lpstr>
      <vt:lpstr>Sheet13</vt:lpstr>
      <vt:lpstr>Sheet14</vt:lpstr>
      <vt:lpstr>Sheet15</vt:lpstr>
      <vt:lpstr>Sheet16</vt:lpstr>
      <vt:lpstr>Sheet17</vt:lpstr>
      <vt:lpstr>Sheet6</vt:lpstr>
      <vt:lpstr>Sheet18</vt:lpstr>
      <vt:lpstr>Sheet19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Piggy</dc:creator>
  <cp:lastModifiedBy>Lenovo</cp:lastModifiedBy>
  <cp:lastPrinted>2019-09-17T03:58:46Z</cp:lastPrinted>
  <dcterms:created xsi:type="dcterms:W3CDTF">2019-09-14T14:14:03Z</dcterms:created>
  <dcterms:modified xsi:type="dcterms:W3CDTF">2021-06-14T06:44:28Z</dcterms:modified>
</cp:coreProperties>
</file>