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personnel\com\"/>
    </mc:Choice>
  </mc:AlternateContent>
  <bookViews>
    <workbookView xWindow="0" yWindow="0" windowWidth="24000" windowHeight="9330" firstSheet="5" activeTab="7"/>
  </bookViews>
  <sheets>
    <sheet name="ตอนที่ 1" sheetId="12" r:id="rId1"/>
    <sheet name="ตอนที่ 2" sheetId="24" r:id="rId2"/>
    <sheet name="ตอนที่ 3 ข้อมูลปฏิบัติงาน (2)" sheetId="23" r:id="rId3"/>
    <sheet name="ตอน 4 com5คนประธาน+กรรมการ" sheetId="14" r:id="rId4"/>
    <sheet name="ตอน4com4คนประธาน+กรรมการ" sheetId="15" r:id="rId5"/>
    <sheet name="ตอน4com3 คนประธาน+กรรมการ" sheetId="16" r:id="rId6"/>
    <sheet name="ตอน4สำหรับผู้รับการประเมิน" sheetId="25" r:id="rId7"/>
    <sheet name="ตอนที่ 5 ประเมินTORบริหาร" sheetId="17" r:id="rId8"/>
    <sheet name="Sheet17" sheetId="18" r:id="rId9"/>
    <sheet name="Sheet18" sheetId="19" r:id="rId10"/>
    <sheet name="Sheet19" sheetId="20" r:id="rId1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7" l="1"/>
  <c r="D10" i="17" l="1"/>
  <c r="C13" i="17" l="1"/>
  <c r="D13" i="17" s="1"/>
  <c r="F13" i="17" s="1"/>
  <c r="C12" i="17"/>
  <c r="D12" i="17" s="1"/>
  <c r="C11" i="17"/>
  <c r="D11" i="17" s="1"/>
  <c r="C10" i="17"/>
  <c r="C6" i="17"/>
  <c r="F21" i="25" l="1"/>
  <c r="F54" i="16" l="1"/>
  <c r="E54" i="16"/>
  <c r="D54" i="16"/>
  <c r="C54" i="16"/>
  <c r="B54" i="16"/>
  <c r="F52" i="16"/>
  <c r="E52" i="16"/>
  <c r="D52" i="16"/>
  <c r="C52" i="16"/>
  <c r="B52" i="16"/>
  <c r="F51" i="16"/>
  <c r="E51" i="16"/>
  <c r="D51" i="16"/>
  <c r="C51" i="16"/>
  <c r="B51" i="16"/>
  <c r="F50" i="16"/>
  <c r="E50" i="16"/>
  <c r="D50" i="16"/>
  <c r="C50" i="16"/>
  <c r="B50" i="16"/>
  <c r="F48" i="16"/>
  <c r="E48" i="16"/>
  <c r="D48" i="16"/>
  <c r="C48" i="16"/>
  <c r="B48" i="16"/>
  <c r="F47" i="16"/>
  <c r="E47" i="16"/>
  <c r="D47" i="16"/>
  <c r="C47" i="16"/>
  <c r="B47" i="16"/>
  <c r="F46" i="16"/>
  <c r="E46" i="16"/>
  <c r="D46" i="16"/>
  <c r="C46" i="16"/>
  <c r="B46" i="16"/>
  <c r="F45" i="16"/>
  <c r="E45" i="16"/>
  <c r="D45" i="16"/>
  <c r="C45" i="16"/>
  <c r="B45" i="16"/>
  <c r="F44" i="16"/>
  <c r="E44" i="16"/>
  <c r="D44" i="16"/>
  <c r="C44" i="16"/>
  <c r="B44" i="16"/>
  <c r="G18" i="16"/>
  <c r="F18" i="16"/>
  <c r="E18" i="16"/>
  <c r="H18" i="16" s="1"/>
  <c r="G16" i="16"/>
  <c r="F16" i="16"/>
  <c r="E16" i="16"/>
  <c r="G15" i="16"/>
  <c r="F15" i="16"/>
  <c r="E15" i="16"/>
  <c r="H15" i="16" s="1"/>
  <c r="G51" i="16" s="1"/>
  <c r="G14" i="16"/>
  <c r="F14" i="16"/>
  <c r="E14" i="16"/>
  <c r="H14" i="16" s="1"/>
  <c r="G12" i="16"/>
  <c r="F12" i="16"/>
  <c r="E12" i="16"/>
  <c r="H12" i="16" s="1"/>
  <c r="G48" i="16" s="1"/>
  <c r="G11" i="16"/>
  <c r="F11" i="16"/>
  <c r="E11" i="16"/>
  <c r="H10" i="16"/>
  <c r="G46" i="16" s="1"/>
  <c r="G10" i="16"/>
  <c r="F10" i="16"/>
  <c r="E10" i="16"/>
  <c r="G9" i="16"/>
  <c r="F9" i="16"/>
  <c r="E9" i="16"/>
  <c r="G8" i="16"/>
  <c r="F8" i="16"/>
  <c r="E8" i="16"/>
  <c r="H8" i="16" s="1"/>
  <c r="G44" i="16" s="1"/>
  <c r="F45" i="15"/>
  <c r="E45" i="15"/>
  <c r="D45" i="15"/>
  <c r="C45" i="15"/>
  <c r="B45" i="15"/>
  <c r="F43" i="15"/>
  <c r="E43" i="15"/>
  <c r="D43" i="15"/>
  <c r="C43" i="15"/>
  <c r="B43" i="15"/>
  <c r="F42" i="15"/>
  <c r="E42" i="15"/>
  <c r="D42" i="15"/>
  <c r="C42" i="15"/>
  <c r="B42" i="15"/>
  <c r="F41" i="15"/>
  <c r="E41" i="15"/>
  <c r="D41" i="15"/>
  <c r="C41" i="15"/>
  <c r="B41" i="15"/>
  <c r="F39" i="15"/>
  <c r="E39" i="15"/>
  <c r="D39" i="15"/>
  <c r="C39" i="15"/>
  <c r="B39" i="15"/>
  <c r="F38" i="15"/>
  <c r="E38" i="15"/>
  <c r="D38" i="15"/>
  <c r="C38" i="15"/>
  <c r="B38" i="15"/>
  <c r="F37" i="15"/>
  <c r="E37" i="15"/>
  <c r="D37" i="15"/>
  <c r="C37" i="15"/>
  <c r="B37" i="15"/>
  <c r="F36" i="15"/>
  <c r="E36" i="15"/>
  <c r="D36" i="15"/>
  <c r="C36" i="15"/>
  <c r="B36" i="15"/>
  <c r="F35" i="15"/>
  <c r="E35" i="15"/>
  <c r="D35" i="15"/>
  <c r="C35" i="15"/>
  <c r="B35" i="15"/>
  <c r="I18" i="15"/>
  <c r="H18" i="15"/>
  <c r="G18" i="15"/>
  <c r="F18" i="15"/>
  <c r="I16" i="15"/>
  <c r="H16" i="15"/>
  <c r="G16" i="15"/>
  <c r="F16" i="15"/>
  <c r="I15" i="15"/>
  <c r="H15" i="15"/>
  <c r="G15" i="15"/>
  <c r="F15" i="15"/>
  <c r="I14" i="15"/>
  <c r="H14" i="15"/>
  <c r="G14" i="15"/>
  <c r="F14" i="15"/>
  <c r="I12" i="15"/>
  <c r="H12" i="15"/>
  <c r="G12" i="15"/>
  <c r="F12" i="15"/>
  <c r="I11" i="15"/>
  <c r="H11" i="15"/>
  <c r="G11" i="15"/>
  <c r="F11" i="15"/>
  <c r="I10" i="15"/>
  <c r="H10" i="15"/>
  <c r="G10" i="15"/>
  <c r="F10" i="15"/>
  <c r="I9" i="15"/>
  <c r="H9" i="15"/>
  <c r="G9" i="15"/>
  <c r="F9" i="15"/>
  <c r="I8" i="15"/>
  <c r="H8" i="15"/>
  <c r="G8" i="15"/>
  <c r="F8" i="15"/>
  <c r="F45" i="14"/>
  <c r="E45" i="14"/>
  <c r="D45" i="14"/>
  <c r="C45" i="14"/>
  <c r="B45" i="14"/>
  <c r="F43" i="14"/>
  <c r="E43" i="14"/>
  <c r="D43" i="14"/>
  <c r="C43" i="14"/>
  <c r="B43" i="14"/>
  <c r="F42" i="14"/>
  <c r="E42" i="14"/>
  <c r="D42" i="14"/>
  <c r="C42" i="14"/>
  <c r="B42" i="14"/>
  <c r="F41" i="14"/>
  <c r="E41" i="14"/>
  <c r="D41" i="14"/>
  <c r="C41" i="14"/>
  <c r="B41" i="14"/>
  <c r="F39" i="14"/>
  <c r="E39" i="14"/>
  <c r="D39" i="14"/>
  <c r="C39" i="14"/>
  <c r="B39" i="14"/>
  <c r="F38" i="14"/>
  <c r="E38" i="14"/>
  <c r="D38" i="14"/>
  <c r="C38" i="14"/>
  <c r="B38" i="14"/>
  <c r="F37" i="14"/>
  <c r="E37" i="14"/>
  <c r="D37" i="14"/>
  <c r="C37" i="14"/>
  <c r="B37" i="14"/>
  <c r="F36" i="14"/>
  <c r="E36" i="14"/>
  <c r="D36" i="14"/>
  <c r="C36" i="14"/>
  <c r="B36" i="14"/>
  <c r="F35" i="14"/>
  <c r="E35" i="14"/>
  <c r="D35" i="14"/>
  <c r="C35" i="14"/>
  <c r="B35" i="14"/>
  <c r="K18" i="14"/>
  <c r="J18" i="14"/>
  <c r="I18" i="14"/>
  <c r="H18" i="14"/>
  <c r="G18" i="14"/>
  <c r="K16" i="14"/>
  <c r="J16" i="14"/>
  <c r="I16" i="14"/>
  <c r="H16" i="14"/>
  <c r="G16" i="14"/>
  <c r="L16" i="14" s="1"/>
  <c r="K15" i="14"/>
  <c r="J15" i="14"/>
  <c r="I15" i="14"/>
  <c r="H15" i="14"/>
  <c r="G15" i="14"/>
  <c r="K14" i="14"/>
  <c r="J14" i="14"/>
  <c r="I14" i="14"/>
  <c r="H14" i="14"/>
  <c r="G14" i="14"/>
  <c r="K12" i="14"/>
  <c r="J12" i="14"/>
  <c r="I12" i="14"/>
  <c r="H12" i="14"/>
  <c r="G12" i="14"/>
  <c r="K11" i="14"/>
  <c r="J11" i="14"/>
  <c r="I11" i="14"/>
  <c r="H11" i="14"/>
  <c r="G11" i="14"/>
  <c r="L11" i="14" s="1"/>
  <c r="K10" i="14"/>
  <c r="J10" i="14"/>
  <c r="I10" i="14"/>
  <c r="H10" i="14"/>
  <c r="G10" i="14"/>
  <c r="K9" i="14"/>
  <c r="J9" i="14"/>
  <c r="I9" i="14"/>
  <c r="H9" i="14"/>
  <c r="G9" i="14"/>
  <c r="K8" i="14"/>
  <c r="J8" i="14"/>
  <c r="I8" i="14"/>
  <c r="H8" i="14"/>
  <c r="G8" i="14"/>
  <c r="J18" i="16" l="1"/>
  <c r="I54" i="16" s="1"/>
  <c r="G54" i="16"/>
  <c r="H11" i="16"/>
  <c r="H9" i="16"/>
  <c r="G45" i="16" s="1"/>
  <c r="H16" i="16"/>
  <c r="J10" i="15"/>
  <c r="J11" i="15"/>
  <c r="J12" i="15"/>
  <c r="J14" i="15"/>
  <c r="G41" i="15" s="1"/>
  <c r="J15" i="15"/>
  <c r="J16" i="15"/>
  <c r="J18" i="15"/>
  <c r="J8" i="15"/>
  <c r="L8" i="15" s="1"/>
  <c r="I35" i="15" s="1"/>
  <c r="J9" i="15"/>
  <c r="L8" i="14"/>
  <c r="L9" i="14"/>
  <c r="L14" i="14"/>
  <c r="L10" i="14"/>
  <c r="N10" i="14" s="1"/>
  <c r="I37" i="14" s="1"/>
  <c r="L15" i="14"/>
  <c r="L12" i="14"/>
  <c r="L18" i="14"/>
  <c r="I14" i="16"/>
  <c r="H50" i="16" s="1"/>
  <c r="G50" i="16"/>
  <c r="J14" i="16"/>
  <c r="I50" i="16" s="1"/>
  <c r="I11" i="16"/>
  <c r="H47" i="16" s="1"/>
  <c r="G47" i="16"/>
  <c r="J11" i="16"/>
  <c r="I47" i="16" s="1"/>
  <c r="I9" i="16"/>
  <c r="H45" i="16" s="1"/>
  <c r="I16" i="16"/>
  <c r="H52" i="16" s="1"/>
  <c r="G52" i="16"/>
  <c r="J16" i="16"/>
  <c r="I52" i="16" s="1"/>
  <c r="I8" i="16"/>
  <c r="H44" i="16" s="1"/>
  <c r="I10" i="16"/>
  <c r="H46" i="16" s="1"/>
  <c r="I12" i="16"/>
  <c r="H48" i="16" s="1"/>
  <c r="I15" i="16"/>
  <c r="H51" i="16" s="1"/>
  <c r="I18" i="16"/>
  <c r="H54" i="16" s="1"/>
  <c r="J8" i="16"/>
  <c r="I44" i="16" s="1"/>
  <c r="J10" i="16"/>
  <c r="I46" i="16" s="1"/>
  <c r="J12" i="16"/>
  <c r="I48" i="16" s="1"/>
  <c r="J15" i="16"/>
  <c r="I51" i="16" s="1"/>
  <c r="K8" i="15"/>
  <c r="H35" i="15" s="1"/>
  <c r="G36" i="15"/>
  <c r="K9" i="15"/>
  <c r="H36" i="15" s="1"/>
  <c r="L9" i="15"/>
  <c r="I36" i="15" s="1"/>
  <c r="K10" i="15"/>
  <c r="H37" i="15" s="1"/>
  <c r="L10" i="15"/>
  <c r="I37" i="15" s="1"/>
  <c r="G37" i="15"/>
  <c r="L11" i="15"/>
  <c r="I38" i="15" s="1"/>
  <c r="K11" i="15"/>
  <c r="H38" i="15" s="1"/>
  <c r="G38" i="15"/>
  <c r="G39" i="15"/>
  <c r="L12" i="15"/>
  <c r="I39" i="15" s="1"/>
  <c r="K12" i="15"/>
  <c r="H39" i="15" s="1"/>
  <c r="K15" i="15"/>
  <c r="H42" i="15" s="1"/>
  <c r="G42" i="15"/>
  <c r="L15" i="15"/>
  <c r="I42" i="15" s="1"/>
  <c r="L16" i="15"/>
  <c r="I43" i="15" s="1"/>
  <c r="K16" i="15"/>
  <c r="H43" i="15" s="1"/>
  <c r="G43" i="15"/>
  <c r="L18" i="15"/>
  <c r="I45" i="15" s="1"/>
  <c r="K18" i="15"/>
  <c r="H45" i="15" s="1"/>
  <c r="G45" i="15"/>
  <c r="N15" i="14"/>
  <c r="I42" i="14" s="1"/>
  <c r="M15" i="14"/>
  <c r="H42" i="14" s="1"/>
  <c r="G42" i="14"/>
  <c r="N11" i="14"/>
  <c r="I38" i="14" s="1"/>
  <c r="M11" i="14"/>
  <c r="H38" i="14" s="1"/>
  <c r="G38" i="14"/>
  <c r="N16" i="14"/>
  <c r="I43" i="14" s="1"/>
  <c r="M16" i="14"/>
  <c r="H43" i="14" s="1"/>
  <c r="G43" i="14"/>
  <c r="N8" i="14"/>
  <c r="I35" i="14" s="1"/>
  <c r="M8" i="14"/>
  <c r="H35" i="14" s="1"/>
  <c r="G35" i="14"/>
  <c r="N12" i="14"/>
  <c r="I39" i="14" s="1"/>
  <c r="M12" i="14"/>
  <c r="H39" i="14" s="1"/>
  <c r="G39" i="14"/>
  <c r="N18" i="14"/>
  <c r="I45" i="14" s="1"/>
  <c r="M18" i="14"/>
  <c r="H45" i="14" s="1"/>
  <c r="G45" i="14"/>
  <c r="N9" i="14"/>
  <c r="I36" i="14" s="1"/>
  <c r="M9" i="14"/>
  <c r="H36" i="14" s="1"/>
  <c r="G36" i="14"/>
  <c r="N14" i="14"/>
  <c r="I41" i="14" s="1"/>
  <c r="M14" i="14"/>
  <c r="H41" i="14" s="1"/>
  <c r="G41" i="14"/>
  <c r="F9" i="17"/>
  <c r="F6" i="17"/>
  <c r="J9" i="16" l="1"/>
  <c r="I45" i="16" s="1"/>
  <c r="L14" i="15"/>
  <c r="I41" i="15" s="1"/>
  <c r="G35" i="15"/>
  <c r="K14" i="15"/>
  <c r="H41" i="15" s="1"/>
  <c r="F47" i="15" s="1"/>
  <c r="G37" i="14"/>
  <c r="M10" i="14"/>
  <c r="H37" i="14" s="1"/>
  <c r="F56" i="16"/>
  <c r="F47" i="14"/>
  <c r="F10" i="17"/>
  <c r="F12" i="17"/>
  <c r="F11" i="17"/>
  <c r="F14" i="17" l="1"/>
  <c r="C15" i="17" s="1"/>
  <c r="B16" i="17" s="1"/>
</calcChain>
</file>

<file path=xl/sharedStrings.xml><?xml version="1.0" encoding="utf-8"?>
<sst xmlns="http://schemas.openxmlformats.org/spreadsheetml/2006/main" count="370" uniqueCount="158">
  <si>
    <t>ภาระงาน</t>
  </si>
  <si>
    <t>คะแนน</t>
  </si>
  <si>
    <t>3.2  การมีส่วนร่วมงานด้านประกันคุณภาพ/5 ส……………………………………………………………………………………………………………..</t>
  </si>
  <si>
    <t>3.3  ความต้องการพัฒนาตนเอง………………………………………………………………………………………………………………………………</t>
  </si>
  <si>
    <t>3.4  ข้อเสนอแนะสำหรับหน่วยงาน……………………………………………………………………………………………………………………………</t>
  </si>
  <si>
    <t>คะแนนประเมิน</t>
  </si>
  <si>
    <t xml:space="preserve">     3.1.2  การเข้าร่วมประชุมสัมมนา /ประชุมวิชาการ/เมื่อวันที่……………………………………………………………………………………..</t>
  </si>
  <si>
    <t xml:space="preserve">     3.1.3  การทำวิจัยเรื่อง……………………………………………………………………………………………………………………………..</t>
  </si>
  <si>
    <t xml:space="preserve">     3.1.4  การดูงานที่………………………………………………………………………………………………………………………………..</t>
  </si>
  <si>
    <t xml:space="preserve">     3.1.5  การทำงานภายใต้คำแนะนำและการกำกับดูแลเรื่อง………………………………………………………………………………………               </t>
  </si>
  <si>
    <t xml:space="preserve">     3.1.6  การระดมสมองร่วมกันเพื่อพัฒนาระบบการทำงานหัวข้อ…………………………………………………………………………………</t>
  </si>
  <si>
    <t xml:space="preserve">    3.1.7   อื่น ๆ  ………………………………………………………………………………………………………………………………………</t>
  </si>
  <si>
    <r>
      <t>ตอนที่ 1</t>
    </r>
    <r>
      <rPr>
        <b/>
        <sz val="16"/>
        <color theme="1"/>
        <rFont val="Angsana New"/>
        <family val="1"/>
      </rPr>
      <t xml:space="preserve">    ประวัติส่วนตัว</t>
    </r>
  </si>
  <si>
    <t>เป้าหมาย/ผลสัมฤทธิ์</t>
  </si>
  <si>
    <t>ผลการปฏิบัติงาน</t>
  </si>
  <si>
    <t>2.1 ภาระงานตามข้อตกลง  (กรอกเมื่อเริ่มรอบการประเมินในแต่ละครั้ง)</t>
  </si>
  <si>
    <t xml:space="preserve">                             (…………………………………….….)</t>
  </si>
  <si>
    <t xml:space="preserve">                                                                                         ข้าราชการ                      พนักงานมหาวิทยาลัย                      พนักงานเงินรายได้  </t>
  </si>
  <si>
    <t xml:space="preserve">    3.1  ข้อมูลการพัฒนาตนเอง</t>
  </si>
  <si>
    <t xml:space="preserve">      3.1.1   การศึกษาต่อตั้งแต่วันที่…………………………………………………..ถึง……………………………………………………………</t>
  </si>
  <si>
    <t xml:space="preserve">                                                                 </t>
  </si>
  <si>
    <t xml:space="preserve">                            (………………………………………….)</t>
  </si>
  <si>
    <t>เอกสารเพื่อประกอบการประเมินแล้ว</t>
  </si>
  <si>
    <t xml:space="preserve">                             (………………………………………….)</t>
  </si>
  <si>
    <t xml:space="preserve">                               (………………………………….…….)</t>
  </si>
  <si>
    <t>เอกสารอ้างอิง/ข้อมูลอ้างอิง</t>
  </si>
  <si>
    <r>
      <t xml:space="preserve">        </t>
    </r>
    <r>
      <rPr>
        <b/>
        <u/>
        <sz val="14"/>
        <color theme="1"/>
        <rFont val="Angsana New"/>
        <family val="1"/>
      </rPr>
      <t>ตอนที่  3</t>
    </r>
    <r>
      <rPr>
        <b/>
        <sz val="14"/>
        <color theme="1"/>
        <rFont val="Angsana New"/>
        <family val="1"/>
      </rPr>
      <t xml:space="preserve">  ข้อมูลการปฏิบัติงาน</t>
    </r>
  </si>
  <si>
    <t xml:space="preserve">Competencies (รายการสมรรถนะ) </t>
  </si>
  <si>
    <t>กรุณากรอกคะแนนประเมิน  (1 - 5 คะแนน)</t>
  </si>
  <si>
    <t>คะแนนประเมินที่ได้</t>
  </si>
  <si>
    <t>ช่องว่าง</t>
  </si>
  <si>
    <t>ประธาน</t>
  </si>
  <si>
    <t>กรรมการ 1</t>
  </si>
  <si>
    <t>กรรมการ 2</t>
  </si>
  <si>
    <t>กรรมการ 3</t>
  </si>
  <si>
    <t>กรรมการ 4</t>
  </si>
  <si>
    <t>ค่าเฉลี่ย</t>
  </si>
  <si>
    <t>ร้อยละ</t>
  </si>
  <si>
    <t>สมรรถนะ</t>
  </si>
  <si>
    <t>P:Professionalism (ความเป็นมืออาชีพ)</t>
  </si>
  <si>
    <t>1.  Accountability  (ความรับผิดชอบ )</t>
  </si>
  <si>
    <t>2.  Integrity (ความซื่อสัตย์)</t>
  </si>
  <si>
    <t>3.  Agility (ความกระตือรือร้น พร้อมปรับเปลี่ยน)</t>
  </si>
  <si>
    <t xml:space="preserve">4.  Innovation (ความคิดสร้างสรรค์ในการพัฒนางาน) </t>
  </si>
  <si>
    <t>5.  Management (การบริหารจัดการ)</t>
  </si>
  <si>
    <t>S:Social Responsibility (ความรับผิดชอบต่อสังคม)</t>
  </si>
  <si>
    <t>6.Customer Oriented (การมุ่งเน้นผู้รับบริการ)</t>
  </si>
  <si>
    <t>7. Value Resource Utilization (การใช้ทรัพยากรคุ้มค่า)</t>
  </si>
  <si>
    <t>8. Volunteering Spirit (การมีจิตอาสา)</t>
  </si>
  <si>
    <t>U:Unity (รู้รักสามัคคี)</t>
  </si>
  <si>
    <t>9. Teamwork (การทำงานเป็นทีม)</t>
  </si>
  <si>
    <t>สำหรับ           ◻ ผู้บริหาร          ◻ ผู้ปฏิบัติงาน</t>
  </si>
  <si>
    <t>ตำแหน่ง................................................................................................</t>
  </si>
  <si>
    <t>สังกัด .................................................................................................</t>
  </si>
  <si>
    <t>Competencies (รายการสมรรถนะ) (1)</t>
  </si>
  <si>
    <t>ระดับผลการประเมิน (2)</t>
  </si>
  <si>
    <t>ต้องปรับปรุง</t>
  </si>
  <si>
    <t>น้อยกว่าความคาดหวัง</t>
  </si>
  <si>
    <t>ได้ตามความคาดหวัง</t>
  </si>
  <si>
    <t>สูงกว่าความคาดหวัง</t>
  </si>
  <si>
    <t>โดดเด่น</t>
  </si>
  <si>
    <t>จำนวนกรรมการ*</t>
  </si>
  <si>
    <t>(3)</t>
  </si>
  <si>
    <t>(4)</t>
  </si>
  <si>
    <t>(5)</t>
  </si>
  <si>
    <t xml:space="preserve"> สรุปคะแนนประเมินพฤติกรรมการปฏิบัติงาน =</t>
  </si>
  <si>
    <t>คะแนนประเมินรวม x ค่าถ่วงน้ำหนัก (20 คะแนน)</t>
  </si>
  <si>
    <t>=</t>
  </si>
  <si>
    <t>จำนวนรายการ x 100</t>
  </si>
  <si>
    <t>หมายเหตุ</t>
  </si>
  <si>
    <t>1.คอลัมb-f ใส่คะแนน 1,2,3,4,5</t>
  </si>
  <si>
    <t>2.ให้กรรมการใส่ข้อมูลตาราง 1 แล้วระบบคำนวณให้พร้อมทั้ง link ไปตารางที่ 2 (พิมพ์รายงาน)</t>
  </si>
  <si>
    <r>
      <t>ขื่อ...................................................................................</t>
    </r>
    <r>
      <rPr>
        <u/>
        <sz val="14"/>
        <color theme="1"/>
        <rFont val="AngsanaUPC"/>
        <family val="1"/>
      </rPr>
      <t xml:space="preserve">                                                                  </t>
    </r>
  </si>
  <si>
    <r>
      <t xml:space="preserve">ตารางคำนวณคะแนนประเมิน Competency </t>
    </r>
    <r>
      <rPr>
        <b/>
        <sz val="14"/>
        <color rgb="FFFF0000"/>
        <rFont val="AngsanaUPC"/>
        <family val="1"/>
      </rPr>
      <t>(ตารางที่ 1)</t>
    </r>
  </si>
  <si>
    <r>
      <t xml:space="preserve">                        แบบข้อตกลงและแบบประเมินผลการปฏิบัติงานเพื่อการพัฒนาบุคลากรและการเลื่อนเงินเดือน </t>
    </r>
    <r>
      <rPr>
        <b/>
        <sz val="16"/>
        <color theme="1"/>
        <rFont val="Cordia New"/>
        <family val="2"/>
      </rPr>
      <t xml:space="preserve">   </t>
    </r>
    <r>
      <rPr>
        <b/>
        <sz val="16"/>
        <color theme="1"/>
        <rFont val="Angsana New"/>
        <family val="1"/>
      </rPr>
      <t xml:space="preserve"> แบบ ป.1 (ผู้บริหาร 24 พ.ค.64)</t>
    </r>
  </si>
  <si>
    <t>ประเภทวิชาการที่ทำหน้าที่บริหาร มหาวิทยาลัยสงขลานครินทร์</t>
  </si>
  <si>
    <r>
      <t>1.1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Angsana New"/>
        <family val="1"/>
      </rPr>
      <t>ชื่อผู้รับการประเมิน ………………..………………………………ภาควิชา………………………..คณะ/หน่วยงาน…………………...................</t>
    </r>
  </si>
  <si>
    <t>1.2 รอบประเมินประจำปี…………………….</t>
  </si>
  <si>
    <t xml:space="preserve">         (1)  ข้าราชการตั้งแต่   [   ]    ครั้งที่ 1   วันที่   1 มิถุนายน ……...... ถึงวันที่  30 พฤศจิกายน   ................</t>
  </si>
  <si>
    <t xml:space="preserve">                                                 [   ]    ครั้งที่ 2   วันที่   1 ธันวาคม ...........ถึงวันที่  31 พฤษภาคม  …….......</t>
  </si>
  <si>
    <t>(2) พนักงานมหาวิทยาลัย/พนักงานเงินรายได้ ตั้งแต่   [   ]    วันที่   1 มิถุนายน ... …  ถึงวันที่  31 พฤษภาคม   ........</t>
  </si>
  <si>
    <t xml:space="preserve">1.3   (1) ตำแหน่งวิชาการ       [  ]  อาจารย์                       [  ]  ผู้ช่วยศาสตราจารย์                [  ]  รองศาสตราจารย์             [  ]  ศาสตราจารย์  </t>
  </si>
  <si>
    <t xml:space="preserve">         (2) ทำหน้าที่บริหาร   ...................................................................................................................................................................................... </t>
  </si>
  <si>
    <t>อ้างอิง</t>
  </si>
  <si>
    <t xml:space="preserve">            (1) ประกาศมหาวิทยาลัยฯ เรื่องการกำหนดภาระงานบุคลากรประเภทวิชาการที่ทำหน้าที่บริหาร มหาวิทยาลัยสงขลานครินทร์ พ.ศ.2564</t>
  </si>
  <si>
    <t xml:space="preserve">            (2)  ประกาศมหาวิทยาลัยฯ เรื่องหลักเกณฑ์และวิธีการประเมินผลการปฏิบัติราชการฯ ของข้าราชการพลเรือนในสถาบันอุดมศึกษาตำแหน่งวิชาการที่ทำหน้าที่บริหาร </t>
  </si>
  <si>
    <t xml:space="preserve">                   พ.ศ.2564</t>
  </si>
  <si>
    <t xml:space="preserve">            (3)  ประกาศมหาวิทยาลัยฯ เรื่องหลักเกณฑ์และวิธีการประเมินผลการปฏิบัติงานฯ ของพนักงานมหาวิทยาลัย ประเภทวิชาการที่ทำหน้าที่บริหาร พ.ศ.2564</t>
  </si>
  <si>
    <t>2.1 ข้อตกลงผลสัมฤทธิ์ของงาน  (กรอกเมื่อเริ่มรอบการประเมินในแต่ละครั้ง)</t>
  </si>
  <si>
    <t>ขอรับรองว่าข้อความ 2.1 เป็นความจริง</t>
  </si>
  <si>
    <t>ขอรับรองว่าข้อความ 2.2 เป็นความจริงและได้แนบ</t>
  </si>
  <si>
    <t>ลงชื่อ……………………………………………ผู้รับการประเมิน</t>
  </si>
  <si>
    <t xml:space="preserve">                    ลงชื่อ……………………………………………ผู้รับการประเมิน</t>
  </si>
  <si>
    <t xml:space="preserve">                    ลงชื่อ……..……………………………………..ผู้บังคับบัญชาชั้นต้น</t>
  </si>
  <si>
    <t xml:space="preserve">                  ลงชื่อ……..……………………………………..ผู้บังคับบัญชาชั้นต้น</t>
  </si>
  <si>
    <r>
      <t>ตอนที่ 2</t>
    </r>
    <r>
      <rPr>
        <sz val="14"/>
        <color theme="1"/>
        <rFont val="AngsanaUPC"/>
        <family val="1"/>
      </rPr>
      <t xml:space="preserve">   </t>
    </r>
    <r>
      <rPr>
        <b/>
        <sz val="14"/>
        <color theme="1"/>
        <rFont val="AngsanaUPC"/>
        <family val="1"/>
      </rPr>
      <t xml:space="preserve">ข้อตกลงผลสัมฤทธิ์ของงาน 100% (20 Load Unit) และการรายงานผลการปฏิบัติงาน (ผู้รับการประเมินกรอก) </t>
    </r>
  </si>
  <si>
    <r>
      <t>หมายเหตุ</t>
    </r>
    <r>
      <rPr>
        <sz val="14"/>
        <color theme="1"/>
        <rFont val="AngsanaUPC"/>
        <family val="1"/>
      </rPr>
      <t xml:space="preserve">    </t>
    </r>
  </si>
  <si>
    <r>
      <t xml:space="preserve">   </t>
    </r>
    <r>
      <rPr>
        <sz val="14"/>
        <color theme="1"/>
        <rFont val="AngsanaUPC"/>
        <family val="1"/>
      </rPr>
      <t>1. ภาระงานเป็นข้อตกลงร่วมกันระหว่างผู้รับการประเมินกับผู้บังคับบัญชาที่ใช้ประกอบการประเมินผลการปฏิบัติงาน</t>
    </r>
  </si>
  <si>
    <t>1. ภาระงานบริหาร...............................%</t>
  </si>
  <si>
    <t>1.1.........................................%</t>
  </si>
  <si>
    <t>1.2..........................................%.</t>
  </si>
  <si>
    <t xml:space="preserve">    2. ตอนที่ 2 ให้ผู้รับการประเมินกรอกรายละเอียดในส่วน 2.1 ต้นรอบประเมิน และให้กรอกผลการปฏิบัติงานในส่วนที่ 2.2 ก่อนสิ้นสุดรอบการประเมิน</t>
  </si>
  <si>
    <t>2.2     การรายงานผลการปฎิบัติงานตามข้อตกลง (กรอกก่อนสิ้นสุดรอบการประเมิน)</t>
  </si>
  <si>
    <r>
      <t>2.2 การรายงานผลการปฎิบัติงานตามข้อตกลง (กรอกก่อนสิ้นสุดรอบ</t>
    </r>
    <r>
      <rPr>
        <b/>
        <sz val="14"/>
        <color theme="1"/>
        <rFont val="AngsanaUPC"/>
        <family val="1"/>
      </rPr>
      <t>การประเมิน)</t>
    </r>
  </si>
  <si>
    <t>(5.1) รับรองการประเมินผลการปฏิบัติงานส่วนผลสัมฤทธิ์ของงาน</t>
  </si>
  <si>
    <t>(5.2) รับทราบผลการประเมินผลสัมฤทธิ์ของงาน</t>
  </si>
  <si>
    <r>
      <rPr>
        <b/>
        <u/>
        <sz val="11"/>
        <color theme="1"/>
        <rFont val="Tahoma"/>
        <family val="2"/>
        <scheme val="minor"/>
      </rPr>
      <t>ตอนที่ 5</t>
    </r>
    <r>
      <rPr>
        <sz val="11"/>
        <color theme="1"/>
        <rFont val="Tahoma"/>
        <family val="2"/>
        <scheme val="minor"/>
      </rPr>
      <t xml:space="preserve"> การประเมินผลสัมฤทธิ์งานตามข้อตกลงตำแหน่งวิชาการ 80 คะแนน</t>
    </r>
  </si>
  <si>
    <t>ระยะเวลาปฏิบัติงาน (เกิน 15 วันนับเป็น 1 เดือน)</t>
  </si>
  <si>
    <r>
      <t xml:space="preserve">เดือน </t>
    </r>
    <r>
      <rPr>
        <sz val="11"/>
        <color theme="1"/>
        <rFont val="Angsana New"/>
        <family val="1"/>
      </rPr>
      <t>(นับเฉพาะรอบประเมิน)</t>
    </r>
  </si>
  <si>
    <t>สัดส่วน</t>
  </si>
  <si>
    <t>LU ตามข้อตกลง (เต็มปี)</t>
  </si>
  <si>
    <t>LU ตามข้อตกลงตามสัดส่วนเวลาปฏิบัติงาน</t>
  </si>
  <si>
    <t>LU ที่ปฏิบัติได้จริง</t>
  </si>
  <si>
    <t>ประเภทวิชาการที่ทำหน้าที่บริหาร</t>
  </si>
  <si>
    <t>2. ภาระงานวิชาการ</t>
  </si>
  <si>
    <t>4. คะแนนรวมข้อ (3)*80%</t>
  </si>
  <si>
    <t xml:space="preserve">5. รวมคะแนนผลสัมฤทธิ์งาน 80 คะแนน  </t>
  </si>
  <si>
    <t xml:space="preserve">                                         ลงชื่อ............................................................  ผู้รับการประเมิน                                   </t>
  </si>
  <si>
    <t xml:space="preserve">                                                                      (……………………………………….)                                                                                </t>
  </si>
  <si>
    <t xml:space="preserve">                                                               วันที่.......................................................                                                                          </t>
  </si>
  <si>
    <t xml:space="preserve">   2. 1 ภาระงานสอน</t>
  </si>
  <si>
    <t xml:space="preserve">   2.2 ภาระงานวิจัยและผลงานวิชาการอื่นๆ</t>
  </si>
  <si>
    <t xml:space="preserve">   2.3ภาระงานบริการวิชาการ</t>
  </si>
  <si>
    <t xml:space="preserve">   2.4  ภาระงานอื่นๆ</t>
  </si>
  <si>
    <t>ภาระงานวิชาการ</t>
  </si>
  <si>
    <t>คะแนนที่ปฏิบัติได้จริง (เต็ม 100 คะแนน)</t>
  </si>
  <si>
    <t>ภาระงานบริหาร</t>
  </si>
  <si>
    <t>1. ภาระงานบริหาร</t>
  </si>
  <si>
    <t>1. ภาระงานบริหาร..............................</t>
  </si>
  <si>
    <t>1.1........................................</t>
  </si>
  <si>
    <t>1.2..........................................</t>
  </si>
  <si>
    <r>
      <rPr>
        <sz val="14"/>
        <color theme="1"/>
        <rFont val="TH Sarabun New"/>
        <charset val="222"/>
      </rPr>
      <t>สำหรับผู้รับการประเมิน</t>
    </r>
    <r>
      <rPr>
        <sz val="14"/>
        <color rgb="FFFF0000"/>
        <rFont val="TH Sarabun New"/>
        <family val="2"/>
      </rPr>
      <t xml:space="preserve"> (ประธานคณะกรรมการประเมินฯ เป็นผู้กรอกคะแนน)</t>
    </r>
  </si>
  <si>
    <r>
      <t xml:space="preserve">ตอนที่ 4 แบบประเมินพฤติกรรม </t>
    </r>
    <r>
      <rPr>
        <b/>
        <sz val="14"/>
        <color rgb="FFFF0000"/>
        <rFont val="AngsanaUPC"/>
        <family val="1"/>
      </rPr>
      <t xml:space="preserve"> (20 คะแนน)  </t>
    </r>
  </si>
  <si>
    <t>ค่าคาดหวัง</t>
  </si>
  <si>
    <t>ช่องว่างสมรรถนะ</t>
  </si>
  <si>
    <t xml:space="preserve">                 ค่าเฉลี่ย               (คะแนนจากกรรมการ)</t>
  </si>
  <si>
    <t>(ระดับ 3 ทุก ต/น)</t>
  </si>
  <si>
    <t>แผนพัฒนารายบุคคล</t>
  </si>
  <si>
    <t>วิธีการพัฒนา</t>
  </si>
  <si>
    <t>ระยะเวลา</t>
  </si>
  <si>
    <t>(4.1) รับรองการประเมินผลส่วนพฤติกรรมการปฏิบัติงาน</t>
  </si>
  <si>
    <t xml:space="preserve">                                                                       (4.2) รับทราบผลการประเมินพฤติกรรมการปฏิบัติงาน</t>
  </si>
  <si>
    <t xml:space="preserve">ลงชื่อ............................................................  ผู้รับการประเมิน                                   </t>
  </si>
  <si>
    <t xml:space="preserve">                                (……………………………………….)                                                                                </t>
  </si>
  <si>
    <t xml:space="preserve">                  วันที่.......................................................                                                                          </t>
  </si>
  <si>
    <r>
      <t xml:space="preserve">ตอนที่ 4 แบบประเมินพฤติกรรม </t>
    </r>
    <r>
      <rPr>
        <b/>
        <sz val="14"/>
        <color rgb="FFFF0000"/>
        <rFont val="AngsanaUPC"/>
        <family val="1"/>
      </rPr>
      <t>ตารางที่ 1 (20 คะแนน)    ************สำหรับคณะกรรมการประเมินฯ**********</t>
    </r>
  </si>
  <si>
    <r>
      <t xml:space="preserve">ตอนที่ 4 แบบประเมินพฤติกรรม </t>
    </r>
    <r>
      <rPr>
        <b/>
        <sz val="14"/>
        <color rgb="FFFF0000"/>
        <rFont val="AngsanaUPC"/>
        <family val="1"/>
      </rPr>
      <t>ตารางที่ 2 (20 คะแนน)   *********สำหรับประธานกรรมการประเมินฯ************</t>
    </r>
  </si>
  <si>
    <t>2.  ภาระงานวิชาการ............%</t>
  </si>
  <si>
    <t>2.1  งานสอน  ..................... %</t>
  </si>
  <si>
    <t>2.2 งานวิจัยและผลงานวิชาการอื่น ๆ   ……….%</t>
  </si>
  <si>
    <r>
      <t>2.3 งานบริการวิชาการ …….. %</t>
    </r>
    <r>
      <rPr>
        <b/>
        <sz val="14"/>
        <color theme="1"/>
        <rFont val="AngsanaUPC"/>
        <family val="1"/>
      </rPr>
      <t xml:space="preserve">  </t>
    </r>
  </si>
  <si>
    <r>
      <t>2.4 งานอื่น ๆ ...……............%</t>
    </r>
    <r>
      <rPr>
        <b/>
        <sz val="14"/>
        <color theme="1"/>
        <rFont val="AngsanaUPC"/>
        <family val="1"/>
      </rPr>
      <t xml:space="preserve">  </t>
    </r>
  </si>
  <si>
    <t xml:space="preserve">2.1  ……………................... </t>
  </si>
  <si>
    <t>2.2 …….…………................</t>
  </si>
  <si>
    <r>
      <t>2.3 …………………..……..</t>
    </r>
    <r>
      <rPr>
        <b/>
        <sz val="14"/>
        <color theme="1"/>
        <rFont val="AngsanaUPC"/>
        <family val="1"/>
      </rPr>
      <t xml:space="preserve">  </t>
    </r>
  </si>
  <si>
    <r>
      <t>2.4 …………....……............</t>
    </r>
    <r>
      <rPr>
        <b/>
        <sz val="14"/>
        <color theme="1"/>
        <rFont val="AngsanaUPC"/>
        <family val="1"/>
      </rPr>
      <t xml:space="preserve"> </t>
    </r>
  </si>
  <si>
    <t>2.  ภาระงานวิชาการ</t>
  </si>
  <si>
    <t>3. คะแนนรวมข้อ (1+2.1+2.2+2.3+2.4)=100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</si>
</sst>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Tahoma"/>
      <family val="2"/>
      <scheme val="minor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sz val="14"/>
      <color theme="1"/>
      <name val="Cordia New"/>
      <family val="2"/>
    </font>
    <font>
      <b/>
      <sz val="14"/>
      <color theme="1"/>
      <name val="Angsana New"/>
      <family val="1"/>
    </font>
    <font>
      <b/>
      <u/>
      <sz val="14"/>
      <color theme="1"/>
      <name val="Angsana New"/>
      <family val="1"/>
    </font>
    <font>
      <sz val="13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theme="1"/>
      <name val="Cordia New"/>
      <family val="2"/>
    </font>
    <font>
      <b/>
      <u/>
      <sz val="16"/>
      <color theme="1"/>
      <name val="Angsana New"/>
      <family val="1"/>
    </font>
    <font>
      <sz val="16"/>
      <color theme="1"/>
      <name val="Angsana New"/>
      <family val="1"/>
    </font>
    <font>
      <sz val="7"/>
      <color theme="1"/>
      <name val="Times New Roman"/>
      <family val="1"/>
    </font>
    <font>
      <sz val="14"/>
      <color theme="1"/>
      <name val="TH Sarabun New"/>
      <family val="2"/>
    </font>
    <font>
      <b/>
      <sz val="14"/>
      <color theme="1"/>
      <name val="AngsanaUPC"/>
      <family val="1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b/>
      <sz val="14"/>
      <color rgb="FFFF0000"/>
      <name val="AngsanaUPC"/>
      <family val="1"/>
    </font>
    <font>
      <u/>
      <sz val="14"/>
      <color theme="1"/>
      <name val="AngsanaUPC"/>
      <family val="1"/>
    </font>
    <font>
      <b/>
      <u/>
      <sz val="14"/>
      <color theme="1"/>
      <name val="AngsanaUPC"/>
      <family val="1"/>
    </font>
    <font>
      <b/>
      <u/>
      <sz val="11"/>
      <color theme="1"/>
      <name val="Tahoma"/>
      <family val="2"/>
      <scheme val="minor"/>
    </font>
    <font>
      <sz val="11"/>
      <color rgb="FF0070C0"/>
      <name val="Tahoma"/>
      <family val="2"/>
      <scheme val="minor"/>
    </font>
    <font>
      <sz val="11"/>
      <name val="Tahoma"/>
      <family val="2"/>
      <scheme val="minor"/>
    </font>
    <font>
      <sz val="13"/>
      <color theme="1"/>
      <name val="AngsanaUPC"/>
      <family val="1"/>
    </font>
    <font>
      <sz val="13"/>
      <color theme="1"/>
      <name val="TH Sarabun New"/>
      <family val="2"/>
    </font>
    <font>
      <b/>
      <sz val="13"/>
      <color theme="1"/>
      <name val="AngsanaUPC"/>
      <family val="1"/>
    </font>
    <font>
      <b/>
      <sz val="13"/>
      <color theme="1"/>
      <name val="TH Sarabun New"/>
      <family val="2"/>
    </font>
    <font>
      <sz val="12"/>
      <color theme="1"/>
      <name val="AngsanaUPC"/>
      <family val="1"/>
    </font>
    <font>
      <u/>
      <sz val="13"/>
      <color theme="1"/>
      <name val="AngsanaUPC"/>
      <family val="1"/>
    </font>
    <font>
      <sz val="14"/>
      <color rgb="FFFF0000"/>
      <name val="TH Sarabun New"/>
      <charset val="222"/>
    </font>
    <font>
      <sz val="14"/>
      <color theme="1"/>
      <name val="TH Sarabun New"/>
      <charset val="222"/>
    </font>
    <font>
      <sz val="14"/>
      <color rgb="FFFF0000"/>
      <name val="TH Sarabun New"/>
      <family val="2"/>
    </font>
    <font>
      <sz val="10"/>
      <color theme="1"/>
      <name val="AngsanaUPC"/>
      <family val="1"/>
    </font>
    <font>
      <u/>
      <sz val="11"/>
      <color theme="1"/>
      <name val="AngsanaUPC"/>
      <family val="1"/>
    </font>
    <font>
      <sz val="11"/>
      <color theme="1"/>
      <name val="AngsanaUPC"/>
      <family val="1"/>
    </font>
    <font>
      <sz val="14"/>
      <color theme="1"/>
      <name val="Tahom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3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12" fillId="0" borderId="0" xfId="0" applyFont="1" applyProtection="1">
      <protection locked="0"/>
    </xf>
    <xf numFmtId="0" fontId="13" fillId="3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2" fontId="14" fillId="0" borderId="0" xfId="0" applyNumberFormat="1" applyFont="1" applyFill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center"/>
      <protection locked="0"/>
    </xf>
    <xf numFmtId="2" fontId="14" fillId="0" borderId="0" xfId="0" applyNumberFormat="1" applyFont="1" applyFill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Fill="1" applyBorder="1" applyAlignment="1" applyProtection="1">
      <alignment horizontal="center" vertical="center" wrapText="1"/>
    </xf>
    <xf numFmtId="2" fontId="14" fillId="0" borderId="1" xfId="0" applyNumberFormat="1" applyFont="1" applyFill="1" applyBorder="1" applyAlignment="1" applyProtection="1">
      <alignment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2" fontId="14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2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center"/>
    </xf>
    <xf numFmtId="2" fontId="14" fillId="0" borderId="1" xfId="0" applyNumberFormat="1" applyFont="1" applyBorder="1" applyAlignment="1" applyProtection="1">
      <alignment horizontal="center"/>
    </xf>
    <xf numFmtId="0" fontId="14" fillId="0" borderId="1" xfId="0" applyFont="1" applyBorder="1" applyProtection="1"/>
    <xf numFmtId="0" fontId="13" fillId="0" borderId="0" xfId="0" applyFont="1" applyAlignment="1" applyProtection="1">
      <alignment horizontal="right"/>
      <protection locked="0"/>
    </xf>
    <xf numFmtId="2" fontId="13" fillId="0" borderId="0" xfId="0" applyNumberFormat="1" applyFont="1" applyAlignment="1" applyProtection="1">
      <alignment horizont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/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/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2" fillId="5" borderId="1" xfId="0" applyFont="1" applyFill="1" applyBorder="1" applyAlignment="1">
      <alignment horizontal="center"/>
    </xf>
    <xf numFmtId="0" fontId="2" fillId="0" borderId="0" xfId="0" applyFont="1"/>
    <xf numFmtId="0" fontId="21" fillId="0" borderId="1" xfId="0" applyFont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1" fillId="7" borderId="1" xfId="0" applyFont="1" applyFill="1" applyBorder="1"/>
    <xf numFmtId="0" fontId="0" fillId="7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/>
    <xf numFmtId="0" fontId="20" fillId="4" borderId="1" xfId="0" applyFont="1" applyFill="1" applyBorder="1"/>
    <xf numFmtId="0" fontId="0" fillId="4" borderId="0" xfId="0" applyFill="1"/>
    <xf numFmtId="0" fontId="0" fillId="6" borderId="0" xfId="0" applyFill="1"/>
    <xf numFmtId="0" fontId="20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8" borderId="1" xfId="0" applyFill="1" applyBorder="1" applyAlignment="1">
      <alignment horizontal="center"/>
    </xf>
    <xf numFmtId="0" fontId="13" fillId="0" borderId="0" xfId="0" applyFont="1" applyAlignment="1" applyProtection="1">
      <alignment horizontal="left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2" fontId="23" fillId="0" borderId="0" xfId="0" applyNumberFormat="1" applyFont="1" applyFill="1" applyAlignment="1" applyProtection="1">
      <alignment horizontal="center"/>
      <protection locked="0"/>
    </xf>
    <xf numFmtId="2" fontId="23" fillId="0" borderId="0" xfId="0" applyNumberFormat="1" applyFont="1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5" fillId="0" borderId="0" xfId="0" applyFont="1" applyProtection="1"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2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1" fontId="24" fillId="0" borderId="1" xfId="0" applyNumberFormat="1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Alignment="1" applyProtection="1">
      <alignment horizontal="center"/>
      <protection locked="0"/>
    </xf>
    <xf numFmtId="0" fontId="22" fillId="3" borderId="1" xfId="0" applyFont="1" applyFill="1" applyBorder="1" applyAlignment="1" applyProtection="1">
      <alignment horizontal="center"/>
      <protection locked="0"/>
    </xf>
    <xf numFmtId="0" fontId="22" fillId="3" borderId="1" xfId="0" applyFont="1" applyFill="1" applyBorder="1" applyAlignment="1" applyProtection="1">
      <alignment vertical="center" wrapText="1"/>
      <protection locked="0"/>
    </xf>
    <xf numFmtId="2" fontId="22" fillId="0" borderId="1" xfId="0" applyNumberFormat="1" applyFont="1" applyFill="1" applyBorder="1" applyAlignment="1" applyProtection="1">
      <alignment horizontal="center" vertical="center" wrapText="1"/>
    </xf>
    <xf numFmtId="2" fontId="22" fillId="0" borderId="1" xfId="0" applyNumberFormat="1" applyFont="1" applyFill="1" applyBorder="1" applyAlignment="1" applyProtection="1">
      <alignment vertical="center" wrapText="1"/>
    </xf>
    <xf numFmtId="0" fontId="25" fillId="3" borderId="1" xfId="0" applyFont="1" applyFill="1" applyBorder="1" applyAlignment="1" applyProtection="1">
      <alignment horizontal="center" vertical="center" wrapText="1"/>
      <protection locked="0"/>
    </xf>
    <xf numFmtId="2" fontId="22" fillId="3" borderId="1" xfId="0" applyNumberFormat="1" applyFont="1" applyFill="1" applyBorder="1" applyAlignment="1" applyProtection="1">
      <alignment horizontal="center"/>
      <protection locked="0"/>
    </xf>
    <xf numFmtId="0" fontId="24" fillId="3" borderId="1" xfId="0" applyFont="1" applyFill="1" applyBorder="1" applyAlignment="1" applyProtection="1">
      <alignment vertical="center" wrapText="1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vertical="center" wrapText="1"/>
    </xf>
    <xf numFmtId="0" fontId="22" fillId="0" borderId="0" xfId="0" applyFont="1" applyAlignment="1" applyProtection="1">
      <alignment horizontal="center"/>
      <protection locked="0"/>
    </xf>
    <xf numFmtId="2" fontId="22" fillId="0" borderId="0" xfId="0" applyNumberFormat="1" applyFont="1" applyFill="1" applyAlignment="1" applyProtection="1">
      <alignment horizontal="center"/>
      <protection locked="0"/>
    </xf>
    <xf numFmtId="2" fontId="22" fillId="0" borderId="0" xfId="0" applyNumberFormat="1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2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49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6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/>
      <protection locked="0"/>
    </xf>
    <xf numFmtId="2" fontId="22" fillId="0" borderId="1" xfId="0" applyNumberFormat="1" applyFont="1" applyBorder="1" applyAlignment="1" applyProtection="1">
      <alignment horizontal="center"/>
      <protection locked="0"/>
    </xf>
    <xf numFmtId="0" fontId="22" fillId="0" borderId="1" xfId="0" applyFont="1" applyBorder="1" applyProtection="1">
      <protection locked="0"/>
    </xf>
    <xf numFmtId="0" fontId="22" fillId="0" borderId="1" xfId="0" applyFont="1" applyBorder="1" applyAlignment="1" applyProtection="1">
      <alignment horizontal="center"/>
    </xf>
    <xf numFmtId="2" fontId="22" fillId="0" borderId="1" xfId="0" applyNumberFormat="1" applyFont="1" applyBorder="1" applyAlignment="1" applyProtection="1">
      <alignment horizontal="center"/>
    </xf>
    <xf numFmtId="0" fontId="22" fillId="0" borderId="1" xfId="0" applyFont="1" applyBorder="1" applyProtection="1"/>
    <xf numFmtId="0" fontId="24" fillId="0" borderId="0" xfId="0" applyFont="1" applyAlignment="1" applyProtection="1">
      <alignment horizontal="right"/>
      <protection locked="0"/>
    </xf>
    <xf numFmtId="2" fontId="24" fillId="0" borderId="0" xfId="0" applyNumberFormat="1" applyFont="1" applyAlignment="1" applyProtection="1">
      <alignment horizontal="center"/>
    </xf>
    <xf numFmtId="0" fontId="24" fillId="0" borderId="0" xfId="0" applyFont="1" applyAlignment="1" applyProtection="1">
      <alignment horizontal="left"/>
      <protection locked="0"/>
    </xf>
    <xf numFmtId="2" fontId="12" fillId="0" borderId="0" xfId="0" applyNumberFormat="1" applyFont="1" applyFill="1" applyAlignment="1" applyProtection="1">
      <alignment horizontal="center"/>
      <protection locked="0"/>
    </xf>
    <xf numFmtId="2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31" fillId="0" borderId="16" xfId="0" applyFont="1" applyBorder="1" applyAlignment="1" applyProtection="1">
      <alignment horizontal="center"/>
      <protection locked="0"/>
    </xf>
    <xf numFmtId="0" fontId="14" fillId="0" borderId="14" xfId="0" applyFont="1" applyBorder="1" applyProtection="1">
      <protection locked="0"/>
    </xf>
    <xf numFmtId="0" fontId="14" fillId="0" borderId="15" xfId="0" applyFont="1" applyBorder="1" applyProtection="1">
      <protection locked="0"/>
    </xf>
    <xf numFmtId="0" fontId="14" fillId="0" borderId="16" xfId="0" applyFont="1" applyBorder="1" applyProtection="1">
      <protection locked="0"/>
    </xf>
    <xf numFmtId="0" fontId="34" fillId="0" borderId="0" xfId="0" applyFont="1" applyBorder="1"/>
    <xf numFmtId="0" fontId="34" fillId="0" borderId="0" xfId="0" applyFont="1"/>
    <xf numFmtId="0" fontId="14" fillId="0" borderId="0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4" fillId="0" borderId="17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13" xfId="0" applyFont="1" applyBorder="1"/>
    <xf numFmtId="0" fontId="0" fillId="9" borderId="1" xfId="0" applyFill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9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0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22" fillId="0" borderId="0" xfId="0" applyFont="1" applyAlignment="1" applyProtection="1">
      <alignment horizontal="center" vertical="top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2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 applyProtection="1">
      <alignment horizontal="center" vertical="center" wrapText="1"/>
      <protection locked="0"/>
    </xf>
    <xf numFmtId="0" fontId="24" fillId="0" borderId="4" xfId="0" applyFont="1" applyFill="1" applyBorder="1" applyAlignment="1" applyProtection="1">
      <alignment horizontal="center" vertical="center" wrapText="1"/>
      <protection locked="0"/>
    </xf>
    <xf numFmtId="2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2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2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2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Border="1" applyAlignment="1" applyProtection="1">
      <alignment horizontal="center"/>
      <protection locked="0"/>
    </xf>
    <xf numFmtId="0" fontId="31" fillId="0" borderId="25" xfId="0" applyFont="1" applyBorder="1" applyAlignment="1" applyProtection="1">
      <alignment horizontal="center"/>
      <protection locked="0"/>
    </xf>
    <xf numFmtId="49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2" fontId="14" fillId="0" borderId="2" xfId="0" applyNumberFormat="1" applyFont="1" applyBorder="1" applyAlignment="1" applyProtection="1">
      <alignment horizontal="center"/>
      <protection locked="0"/>
    </xf>
    <xf numFmtId="2" fontId="14" fillId="0" borderId="3" xfId="0" applyNumberFormat="1" applyFont="1" applyBorder="1" applyAlignment="1" applyProtection="1">
      <alignment horizontal="center"/>
      <protection locked="0"/>
    </xf>
    <xf numFmtId="2" fontId="14" fillId="0" borderId="4" xfId="0" applyNumberFormat="1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2" fontId="14" fillId="0" borderId="2" xfId="0" applyNumberFormat="1" applyFont="1" applyBorder="1" applyAlignment="1" applyProtection="1">
      <alignment horizontal="center"/>
    </xf>
    <xf numFmtId="2" fontId="14" fillId="0" borderId="3" xfId="0" applyNumberFormat="1" applyFont="1" applyBorder="1" applyAlignment="1" applyProtection="1">
      <alignment horizontal="center"/>
    </xf>
    <xf numFmtId="2" fontId="14" fillId="0" borderId="4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49" fontId="32" fillId="0" borderId="0" xfId="0" applyNumberFormat="1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top"/>
      <protection locked="0"/>
    </xf>
    <xf numFmtId="0" fontId="14" fillId="0" borderId="1" xfId="0" applyFont="1" applyBorder="1" applyAlignment="1" applyProtection="1">
      <alignment horizontal="center"/>
      <protection locked="0"/>
    </xf>
    <xf numFmtId="2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0" xfId="0" applyFont="1" applyBorder="1" applyAlignment="1">
      <alignment horizontal="center" vertical="center" readingOrder="1"/>
    </xf>
    <xf numFmtId="0" fontId="14" fillId="0" borderId="21" xfId="0" applyFont="1" applyBorder="1" applyAlignment="1">
      <alignment horizontal="center" vertical="center" readingOrder="1"/>
    </xf>
    <xf numFmtId="0" fontId="14" fillId="0" borderId="22" xfId="0" applyFont="1" applyBorder="1" applyAlignment="1">
      <alignment horizontal="center" vertical="center" readingOrder="1"/>
    </xf>
    <xf numFmtId="0" fontId="14" fillId="0" borderId="23" xfId="0" applyFont="1" applyBorder="1" applyAlignment="1">
      <alignment horizontal="center" vertical="center" readingOrder="1"/>
    </xf>
    <xf numFmtId="0" fontId="14" fillId="0" borderId="24" xfId="0" applyFont="1" applyBorder="1" applyAlignment="1">
      <alignment horizontal="center" vertical="center" readingOrder="1"/>
    </xf>
    <xf numFmtId="0" fontId="14" fillId="0" borderId="25" xfId="0" applyFont="1" applyBorder="1" applyAlignment="1">
      <alignment horizontal="center" vertical="center" readingOrder="1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2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center"/>
    </xf>
    <xf numFmtId="0" fontId="0" fillId="7" borderId="2" xfId="0" applyFill="1" applyBorder="1" applyAlignment="1">
      <alignment horizontal="right"/>
    </xf>
    <xf numFmtId="0" fontId="0" fillId="7" borderId="3" xfId="0" applyFill="1" applyBorder="1" applyAlignment="1">
      <alignment horizontal="right"/>
    </xf>
    <xf numFmtId="0" fontId="0" fillId="7" borderId="4" xfId="0" applyFill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2</xdr:row>
      <xdr:rowOff>57150</xdr:rowOff>
    </xdr:from>
    <xdr:to>
      <xdr:col>0</xdr:col>
      <xdr:colOff>2152650</xdr:colOff>
      <xdr:row>2</xdr:row>
      <xdr:rowOff>219075</xdr:rowOff>
    </xdr:to>
    <xdr:sp macro="" textlink="">
      <xdr:nvSpPr>
        <xdr:cNvPr id="14339" name="Rectangle 3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>
          <a:spLocks noChangeArrowheads="1"/>
        </xdr:cNvSpPr>
      </xdr:nvSpPr>
      <xdr:spPr bwMode="auto">
        <a:xfrm>
          <a:off x="1943100" y="64770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3267075</xdr:colOff>
      <xdr:row>2</xdr:row>
      <xdr:rowOff>66675</xdr:rowOff>
    </xdr:from>
    <xdr:to>
      <xdr:col>0</xdr:col>
      <xdr:colOff>3476625</xdr:colOff>
      <xdr:row>2</xdr:row>
      <xdr:rowOff>228600</xdr:rowOff>
    </xdr:to>
    <xdr:sp macro="" textlink="">
      <xdr:nvSpPr>
        <xdr:cNvPr id="14338" name="Rectangle 2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>
          <a:spLocks noChangeArrowheads="1"/>
        </xdr:cNvSpPr>
      </xdr:nvSpPr>
      <xdr:spPr bwMode="auto">
        <a:xfrm>
          <a:off x="3267075" y="657225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5038725</xdr:colOff>
      <xdr:row>2</xdr:row>
      <xdr:rowOff>85725</xdr:rowOff>
    </xdr:from>
    <xdr:to>
      <xdr:col>0</xdr:col>
      <xdr:colOff>5248275</xdr:colOff>
      <xdr:row>2</xdr:row>
      <xdr:rowOff>247650</xdr:rowOff>
    </xdr:to>
    <xdr:sp macro="" textlink="">
      <xdr:nvSpPr>
        <xdr:cNvPr id="14340" name="Rectangle 4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>
          <a:spLocks noChangeArrowheads="1"/>
        </xdr:cNvSpPr>
      </xdr:nvSpPr>
      <xdr:spPr bwMode="auto">
        <a:xfrm>
          <a:off x="5038725" y="676275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133350</xdr:rowOff>
    </xdr:from>
    <xdr:to>
      <xdr:col>8</xdr:col>
      <xdr:colOff>581025</xdr:colOff>
      <xdr:row>63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4820900"/>
          <a:ext cx="8067675" cy="2505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  <xdr:twoCellAnchor>
    <xdr:from>
      <xdr:col>0</xdr:col>
      <xdr:colOff>0</xdr:colOff>
      <xdr:row>52</xdr:row>
      <xdr:rowOff>104775</xdr:rowOff>
    </xdr:from>
    <xdr:to>
      <xdr:col>9</xdr:col>
      <xdr:colOff>19050</xdr:colOff>
      <xdr:row>63</xdr:row>
      <xdr:rowOff>209550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4297025"/>
          <a:ext cx="8763000" cy="2619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133350</xdr:rowOff>
    </xdr:from>
    <xdr:to>
      <xdr:col>8</xdr:col>
      <xdr:colOff>581025</xdr:colOff>
      <xdr:row>62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4820900"/>
          <a:ext cx="8067675" cy="2505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  <xdr:twoCellAnchor>
    <xdr:from>
      <xdr:col>0</xdr:col>
      <xdr:colOff>0</xdr:colOff>
      <xdr:row>51</xdr:row>
      <xdr:rowOff>104775</xdr:rowOff>
    </xdr:from>
    <xdr:to>
      <xdr:col>9</xdr:col>
      <xdr:colOff>19050</xdr:colOff>
      <xdr:row>62</xdr:row>
      <xdr:rowOff>209550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4792325"/>
          <a:ext cx="8134350" cy="2619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76200</xdr:rowOff>
    </xdr:from>
    <xdr:to>
      <xdr:col>8</xdr:col>
      <xdr:colOff>581025</xdr:colOff>
      <xdr:row>60</xdr:row>
      <xdr:rowOff>180975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5821025"/>
          <a:ext cx="8905875" cy="2505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  <xdr:twoCellAnchor>
    <xdr:from>
      <xdr:col>0</xdr:col>
      <xdr:colOff>0</xdr:colOff>
      <xdr:row>53</xdr:row>
      <xdr:rowOff>85724</xdr:rowOff>
    </xdr:from>
    <xdr:to>
      <xdr:col>9</xdr:col>
      <xdr:colOff>19050</xdr:colOff>
      <xdr:row>63</xdr:row>
      <xdr:rowOff>47625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4735174"/>
          <a:ext cx="8601075" cy="2247901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  <xdr:twoCellAnchor>
    <xdr:from>
      <xdr:col>0</xdr:col>
      <xdr:colOff>0</xdr:colOff>
      <xdr:row>51</xdr:row>
      <xdr:rowOff>133350</xdr:rowOff>
    </xdr:from>
    <xdr:to>
      <xdr:col>8</xdr:col>
      <xdr:colOff>581025</xdr:colOff>
      <xdr:row>62</xdr:row>
      <xdr:rowOff>123825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4325600"/>
          <a:ext cx="8572500" cy="2505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  <xdr:twoCellAnchor>
    <xdr:from>
      <xdr:col>0</xdr:col>
      <xdr:colOff>0</xdr:colOff>
      <xdr:row>51</xdr:row>
      <xdr:rowOff>104775</xdr:rowOff>
    </xdr:from>
    <xdr:to>
      <xdr:col>9</xdr:col>
      <xdr:colOff>19050</xdr:colOff>
      <xdr:row>63</xdr:row>
      <xdr:rowOff>219075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4297025"/>
          <a:ext cx="8601075" cy="2857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104775</xdr:rowOff>
    </xdr:from>
    <xdr:to>
      <xdr:col>9</xdr:col>
      <xdr:colOff>19050</xdr:colOff>
      <xdr:row>42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8582025"/>
          <a:ext cx="8220075" cy="2619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  <xdr:twoCellAnchor>
    <xdr:from>
      <xdr:col>0</xdr:col>
      <xdr:colOff>0</xdr:colOff>
      <xdr:row>30</xdr:row>
      <xdr:rowOff>104775</xdr:rowOff>
    </xdr:from>
    <xdr:to>
      <xdr:col>9</xdr:col>
      <xdr:colOff>19050</xdr:colOff>
      <xdr:row>41</xdr:row>
      <xdr:rowOff>209550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0" y="8353425"/>
          <a:ext cx="8220075" cy="2619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28</xdr:row>
      <xdr:rowOff>85726</xdr:rowOff>
    </xdr:from>
    <xdr:to>
      <xdr:col>5</xdr:col>
      <xdr:colOff>542924</xdr:colOff>
      <xdr:row>43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8575" y="6591301"/>
          <a:ext cx="8515349" cy="27908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ประธานกรรม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การประเมิน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วันที่...........................................................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 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ลงชื่อ............................................................  กรรมการประเมิน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(…………………………………………..)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วันที่.......................................................                                            </a:t>
          </a:r>
          <a:r>
            <a:rPr lang="th-TH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                              </a:t>
          </a:r>
          <a:r>
            <a:rPr lang="en-US" sz="1400" b="0" i="0" u="none" strike="noStrike" baseline="0">
              <a:solidFill>
                <a:srgbClr val="000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 วันที่...........................................................</a:t>
          </a: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ลงชื่อ............................................................  กรรมการประเมิน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(……………………………………….)                                                   </a:t>
          </a:r>
          <a:r>
            <a:rPr lang="th-TH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    </a:t>
          </a:r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             </a:t>
          </a:r>
          <a:endParaRPr lang="th-TH" sz="1400" b="0" i="0" baseline="0">
            <a:effectLst/>
            <a:latin typeface="AngsanaUPC" panose="02020603050405020304" pitchFamily="18" charset="-34"/>
            <a:ea typeface="+mn-ea"/>
            <a:cs typeface="AngsanaUPC" panose="02020603050405020304" pitchFamily="18" charset="-34"/>
          </a:endParaRPr>
        </a:p>
        <a:p>
          <a:pPr rtl="0"/>
          <a:r>
            <a:rPr lang="en-US" sz="1400" b="0" i="0" baseline="0">
              <a:effectLst/>
              <a:latin typeface="AngsanaUPC" panose="02020603050405020304" pitchFamily="18" charset="-34"/>
              <a:ea typeface="+mn-ea"/>
              <a:cs typeface="AngsanaUPC" panose="02020603050405020304" pitchFamily="18" charset="-34"/>
            </a:rPr>
            <a:t>วันที่...........................................................</a:t>
          </a:r>
          <a:endParaRPr lang="en-US" sz="1400">
            <a:effectLst/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opLeftCell="A7" workbookViewId="0">
      <selection activeCell="A23" sqref="A23"/>
    </sheetView>
  </sheetViews>
  <sheetFormatPr defaultRowHeight="14.25"/>
  <cols>
    <col min="1" max="1" width="126.25" customWidth="1"/>
  </cols>
  <sheetData>
    <row r="1" spans="1:1" ht="23.25">
      <c r="A1" s="8" t="s">
        <v>74</v>
      </c>
    </row>
    <row r="2" spans="1:1" ht="23.25">
      <c r="A2" s="3" t="s">
        <v>75</v>
      </c>
    </row>
    <row r="3" spans="1:1" ht="23.25">
      <c r="A3" s="4" t="s">
        <v>17</v>
      </c>
    </row>
    <row r="4" spans="1:1" ht="23.25">
      <c r="A4" s="5" t="s">
        <v>12</v>
      </c>
    </row>
    <row r="5" spans="1:1" ht="23.25">
      <c r="A5" s="7" t="s">
        <v>76</v>
      </c>
    </row>
    <row r="6" spans="1:1" ht="23.25">
      <c r="A6" s="7"/>
    </row>
    <row r="7" spans="1:1" ht="23.25">
      <c r="A7" s="7" t="s">
        <v>77</v>
      </c>
    </row>
    <row r="8" spans="1:1" ht="23.25">
      <c r="A8" s="7" t="s">
        <v>78</v>
      </c>
    </row>
    <row r="9" spans="1:1" ht="23.25">
      <c r="A9" s="7" t="s">
        <v>79</v>
      </c>
    </row>
    <row r="10" spans="1:1" ht="23.25">
      <c r="A10" s="6" t="s">
        <v>80</v>
      </c>
    </row>
    <row r="11" spans="1:1" ht="23.25">
      <c r="A11" s="6"/>
    </row>
    <row r="12" spans="1:1" ht="23.25">
      <c r="A12" s="7" t="s">
        <v>81</v>
      </c>
    </row>
    <row r="13" spans="1:1" s="9" customFormat="1" ht="23.25">
      <c r="A13" s="7" t="s">
        <v>82</v>
      </c>
    </row>
    <row r="14" spans="1:1" s="9" customFormat="1" ht="21">
      <c r="A14" s="1"/>
    </row>
    <row r="15" spans="1:1" ht="21">
      <c r="A15" s="47" t="s">
        <v>83</v>
      </c>
    </row>
    <row r="16" spans="1:1" ht="21">
      <c r="A16" s="47" t="s">
        <v>84</v>
      </c>
    </row>
    <row r="17" spans="1:1" ht="21">
      <c r="A17" s="47" t="s">
        <v>85</v>
      </c>
    </row>
    <row r="18" spans="1:1" ht="21">
      <c r="A18" s="47" t="s">
        <v>86</v>
      </c>
    </row>
    <row r="19" spans="1:1" ht="21">
      <c r="A19" s="47" t="s">
        <v>87</v>
      </c>
    </row>
    <row r="20" spans="1:1" ht="23.25">
      <c r="A20" s="7"/>
    </row>
    <row r="21" spans="1:1" ht="23.25">
      <c r="A21" s="7"/>
    </row>
    <row r="22" spans="1:1" ht="23.25">
      <c r="A22" s="7"/>
    </row>
    <row r="23" spans="1:1" ht="23.25">
      <c r="A23" s="7"/>
    </row>
  </sheetData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3" sqref="A33:XFD62"/>
    </sheetView>
  </sheetViews>
  <sheetFormatPr defaultRowHeight="14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3" sqref="A33:XFD62"/>
    </sheetView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workbookViewId="0">
      <selection activeCell="A4" sqref="A4"/>
    </sheetView>
  </sheetViews>
  <sheetFormatPr defaultColWidth="9.125" defaultRowHeight="21"/>
  <cols>
    <col min="1" max="1" width="36" style="49" customWidth="1"/>
    <col min="2" max="2" width="20.75" style="49" customWidth="1"/>
    <col min="3" max="3" width="33.125" style="49" customWidth="1"/>
    <col min="4" max="4" width="30.25" style="49" customWidth="1"/>
    <col min="5" max="16384" width="9.125" style="49"/>
  </cols>
  <sheetData>
    <row r="1" spans="1:13">
      <c r="A1" s="48" t="s">
        <v>95</v>
      </c>
    </row>
    <row r="2" spans="1:13" ht="21.75" customHeight="1">
      <c r="A2" s="164" t="s">
        <v>88</v>
      </c>
      <c r="B2" s="164"/>
      <c r="C2" s="164" t="s">
        <v>102</v>
      </c>
      <c r="D2" s="164"/>
    </row>
    <row r="3" spans="1:13">
      <c r="A3" s="50" t="s">
        <v>0</v>
      </c>
      <c r="B3" s="50" t="s">
        <v>13</v>
      </c>
      <c r="C3" s="50" t="s">
        <v>14</v>
      </c>
      <c r="D3" s="50" t="s">
        <v>25</v>
      </c>
    </row>
    <row r="4" spans="1:13" ht="21.75" customHeight="1">
      <c r="A4" s="51" t="s">
        <v>98</v>
      </c>
      <c r="B4" s="52" t="s">
        <v>20</v>
      </c>
      <c r="C4" s="51" t="s">
        <v>128</v>
      </c>
      <c r="D4" s="52"/>
      <c r="E4" s="53"/>
    </row>
    <row r="5" spans="1:13" ht="18" customHeight="1">
      <c r="A5" s="54" t="s">
        <v>99</v>
      </c>
      <c r="B5" s="54"/>
      <c r="C5" s="54" t="s">
        <v>129</v>
      </c>
      <c r="D5" s="54"/>
      <c r="E5" s="53"/>
    </row>
    <row r="6" spans="1:13" ht="18" customHeight="1">
      <c r="A6" s="142"/>
      <c r="B6" s="142"/>
      <c r="C6" s="142"/>
      <c r="D6" s="142"/>
      <c r="E6" s="53"/>
    </row>
    <row r="7" spans="1:13" s="53" customFormat="1" ht="15.75" customHeight="1">
      <c r="A7" s="55" t="s">
        <v>100</v>
      </c>
      <c r="B7" s="55"/>
      <c r="C7" s="55" t="s">
        <v>130</v>
      </c>
      <c r="D7" s="55"/>
    </row>
    <row r="8" spans="1:13" ht="21.75" customHeight="1">
      <c r="A8" s="56" t="s">
        <v>147</v>
      </c>
      <c r="B8" s="54" t="s">
        <v>20</v>
      </c>
      <c r="C8" s="56" t="s">
        <v>156</v>
      </c>
      <c r="D8" s="54"/>
      <c r="E8" s="53"/>
    </row>
    <row r="9" spans="1:13" s="53" customFormat="1" ht="22.5" customHeight="1">
      <c r="A9" s="57" t="s">
        <v>148</v>
      </c>
      <c r="B9" s="57"/>
      <c r="C9" s="57" t="s">
        <v>152</v>
      </c>
      <c r="D9" s="57"/>
    </row>
    <row r="10" spans="1:13" s="53" customFormat="1" ht="22.5" customHeight="1">
      <c r="A10" s="143"/>
      <c r="B10" s="143"/>
      <c r="C10" s="143"/>
      <c r="D10" s="143"/>
    </row>
    <row r="11" spans="1:13" ht="21" customHeight="1">
      <c r="A11" s="143" t="s">
        <v>149</v>
      </c>
      <c r="B11" s="143"/>
      <c r="C11" s="143" t="s">
        <v>153</v>
      </c>
      <c r="D11" s="143"/>
      <c r="E11" s="53"/>
      <c r="F11" s="53"/>
      <c r="G11" s="53"/>
      <c r="H11" s="53"/>
      <c r="I11" s="53"/>
      <c r="J11" s="53"/>
      <c r="K11" s="53"/>
      <c r="L11" s="53"/>
      <c r="M11" s="53"/>
    </row>
    <row r="12" spans="1:13" ht="21" customHeight="1">
      <c r="A12" s="143"/>
      <c r="B12" s="143"/>
      <c r="C12" s="143"/>
      <c r="D12" s="143"/>
      <c r="E12" s="53"/>
      <c r="F12" s="53"/>
      <c r="G12" s="53"/>
      <c r="H12" s="53"/>
      <c r="I12" s="53"/>
      <c r="J12" s="53"/>
      <c r="K12" s="53"/>
      <c r="L12" s="53"/>
      <c r="M12" s="53"/>
    </row>
    <row r="13" spans="1:13" ht="20.25" customHeight="1">
      <c r="A13" s="57" t="s">
        <v>150</v>
      </c>
      <c r="B13" s="57"/>
      <c r="C13" s="57" t="s">
        <v>154</v>
      </c>
      <c r="D13" s="57"/>
      <c r="E13" s="53"/>
    </row>
    <row r="14" spans="1:13" ht="20.25" customHeight="1">
      <c r="A14" s="57"/>
      <c r="B14" s="57"/>
      <c r="C14" s="142"/>
      <c r="D14" s="57"/>
      <c r="E14" s="53"/>
    </row>
    <row r="15" spans="1:13" ht="19.5" customHeight="1">
      <c r="A15" s="57" t="s">
        <v>151</v>
      </c>
      <c r="B15" s="57"/>
      <c r="C15" s="142" t="s">
        <v>155</v>
      </c>
      <c r="D15" s="57"/>
      <c r="E15" s="53"/>
    </row>
    <row r="16" spans="1:13" ht="21" customHeight="1">
      <c r="A16" s="58"/>
      <c r="B16" s="58"/>
      <c r="C16" s="144"/>
      <c r="D16" s="58"/>
      <c r="E16" s="53"/>
    </row>
    <row r="17" spans="1:5" ht="21.75" customHeight="1">
      <c r="A17" s="156"/>
      <c r="B17" s="163"/>
      <c r="C17" s="163"/>
      <c r="D17" s="163"/>
      <c r="E17" s="53"/>
    </row>
    <row r="18" spans="1:5" ht="21.75" customHeight="1">
      <c r="A18" s="140"/>
      <c r="B18" s="140"/>
      <c r="C18" s="140"/>
      <c r="D18" s="140"/>
      <c r="E18" s="53"/>
    </row>
    <row r="19" spans="1:5" ht="23.25" customHeight="1">
      <c r="A19" s="163"/>
      <c r="B19" s="163"/>
      <c r="C19" s="163"/>
      <c r="D19" s="163"/>
    </row>
    <row r="20" spans="1:5" ht="23.25" customHeight="1">
      <c r="A20" s="140"/>
      <c r="B20" s="140"/>
      <c r="C20" s="140"/>
      <c r="D20" s="140"/>
    </row>
    <row r="21" spans="1:5" ht="23.25" customHeight="1">
      <c r="A21" s="140"/>
      <c r="B21" s="140"/>
      <c r="C21" s="140"/>
      <c r="D21" s="140"/>
    </row>
    <row r="22" spans="1:5" ht="23.25" customHeight="1">
      <c r="A22" s="140"/>
      <c r="B22" s="140"/>
      <c r="C22" s="140"/>
      <c r="D22" s="140"/>
    </row>
    <row r="23" spans="1:5" ht="24" customHeight="1" thickBot="1">
      <c r="A23" s="140"/>
      <c r="B23" s="140"/>
      <c r="C23" s="140"/>
      <c r="D23" s="140"/>
    </row>
    <row r="24" spans="1:5" ht="42" customHeight="1" thickBot="1">
      <c r="A24" s="158" t="s">
        <v>15</v>
      </c>
      <c r="B24" s="159"/>
      <c r="C24" s="158" t="s">
        <v>103</v>
      </c>
      <c r="D24" s="159"/>
    </row>
    <row r="25" spans="1:5" ht="27" customHeight="1">
      <c r="A25" s="161" t="s">
        <v>89</v>
      </c>
      <c r="B25" s="162"/>
      <c r="C25" s="161" t="s">
        <v>90</v>
      </c>
      <c r="D25" s="162"/>
    </row>
    <row r="26" spans="1:5" ht="27" customHeight="1">
      <c r="A26" s="156"/>
      <c r="B26" s="157"/>
      <c r="C26" s="156" t="s">
        <v>22</v>
      </c>
      <c r="D26" s="157"/>
    </row>
    <row r="27" spans="1:5" ht="27" customHeight="1">
      <c r="A27" s="156" t="s">
        <v>91</v>
      </c>
      <c r="B27" s="157"/>
      <c r="C27" s="148" t="s">
        <v>92</v>
      </c>
      <c r="D27" s="149"/>
    </row>
    <row r="28" spans="1:5" ht="27" customHeight="1">
      <c r="A28" s="148" t="s">
        <v>21</v>
      </c>
      <c r="B28" s="149"/>
      <c r="C28" s="148" t="s">
        <v>23</v>
      </c>
      <c r="D28" s="149"/>
    </row>
    <row r="29" spans="1:5" ht="27" customHeight="1">
      <c r="A29" s="156"/>
      <c r="B29" s="157"/>
      <c r="C29" s="156"/>
      <c r="D29" s="157"/>
    </row>
    <row r="30" spans="1:5" ht="30.75" customHeight="1">
      <c r="A30" s="152" t="s">
        <v>93</v>
      </c>
      <c r="B30" s="153"/>
      <c r="C30" s="152" t="s">
        <v>94</v>
      </c>
      <c r="D30" s="153"/>
    </row>
    <row r="31" spans="1:5" ht="27" customHeight="1">
      <c r="A31" s="148" t="s">
        <v>16</v>
      </c>
      <c r="B31" s="149"/>
      <c r="C31" s="152" t="s">
        <v>24</v>
      </c>
      <c r="D31" s="153"/>
    </row>
    <row r="32" spans="1:5" ht="27" customHeight="1" thickBot="1">
      <c r="A32" s="150"/>
      <c r="B32" s="151"/>
      <c r="C32" s="154"/>
      <c r="D32" s="155"/>
    </row>
    <row r="33" spans="1:4" ht="27" customHeight="1">
      <c r="A33" s="59" t="s">
        <v>96</v>
      </c>
    </row>
    <row r="34" spans="1:4" ht="27" customHeight="1">
      <c r="A34" s="160" t="s">
        <v>97</v>
      </c>
      <c r="B34" s="160"/>
      <c r="C34" s="160"/>
      <c r="D34" s="160"/>
    </row>
    <row r="35" spans="1:4" ht="27" customHeight="1">
      <c r="A35" s="146" t="s">
        <v>101</v>
      </c>
      <c r="B35" s="146"/>
      <c r="C35" s="146"/>
      <c r="D35" s="146"/>
    </row>
    <row r="36" spans="1:4" ht="27" customHeight="1">
      <c r="A36" s="147"/>
      <c r="B36" s="147"/>
      <c r="C36" s="147"/>
      <c r="D36" s="147"/>
    </row>
    <row r="37" spans="1:4" ht="27" customHeight="1">
      <c r="A37" s="147"/>
      <c r="B37" s="147"/>
      <c r="C37" s="147"/>
      <c r="D37" s="147"/>
    </row>
    <row r="38" spans="1:4" ht="27" customHeight="1">
      <c r="A38" s="47"/>
    </row>
    <row r="39" spans="1:4">
      <c r="A39" s="47"/>
    </row>
    <row r="40" spans="1:4">
      <c r="A40" s="47"/>
    </row>
    <row r="41" spans="1:4">
      <c r="A41" s="47"/>
    </row>
    <row r="42" spans="1:4">
      <c r="A42" s="47"/>
    </row>
    <row r="43" spans="1:4">
      <c r="A43" s="47"/>
    </row>
    <row r="44" spans="1:4">
      <c r="A44" s="47"/>
    </row>
    <row r="45" spans="1:4">
      <c r="A45" s="47"/>
    </row>
    <row r="46" spans="1:4">
      <c r="A46" s="47"/>
    </row>
    <row r="47" spans="1:4">
      <c r="A47" s="47"/>
    </row>
    <row r="48" spans="1:4">
      <c r="A48" s="47"/>
    </row>
    <row r="49" spans="1:1">
      <c r="A49" s="47"/>
    </row>
    <row r="68" spans="1:4">
      <c r="A68" s="53"/>
      <c r="B68" s="53"/>
      <c r="C68" s="53"/>
      <c r="D68" s="53"/>
    </row>
  </sheetData>
  <mergeCells count="26">
    <mergeCell ref="A17:D17"/>
    <mergeCell ref="A19:D19"/>
    <mergeCell ref="A2:B2"/>
    <mergeCell ref="C2:D2"/>
    <mergeCell ref="A28:B28"/>
    <mergeCell ref="A29:B29"/>
    <mergeCell ref="A30:B30"/>
    <mergeCell ref="A24:B24"/>
    <mergeCell ref="C24:D24"/>
    <mergeCell ref="A34:D34"/>
    <mergeCell ref="C25:D25"/>
    <mergeCell ref="C26:D26"/>
    <mergeCell ref="C27:D27"/>
    <mergeCell ref="C28:D28"/>
    <mergeCell ref="C29:D29"/>
    <mergeCell ref="C30:D30"/>
    <mergeCell ref="A25:B25"/>
    <mergeCell ref="A26:B26"/>
    <mergeCell ref="A27:B27"/>
    <mergeCell ref="A35:D35"/>
    <mergeCell ref="A36:D36"/>
    <mergeCell ref="A37:D37"/>
    <mergeCell ref="A31:B31"/>
    <mergeCell ref="A32:B32"/>
    <mergeCell ref="C31:D31"/>
    <mergeCell ref="C32:D3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B1" workbookViewId="0">
      <selection activeCell="B16" sqref="A16:XFD23"/>
    </sheetView>
  </sheetViews>
  <sheetFormatPr defaultRowHeight="14.25"/>
  <cols>
    <col min="1" max="1" width="9.125" hidden="1" customWidth="1"/>
  </cols>
  <sheetData>
    <row r="1" spans="1:18" ht="21.2" customHeight="1">
      <c r="A1" s="165"/>
      <c r="B1" s="1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2" customHeight="1">
      <c r="A2" s="165"/>
      <c r="B2" s="10" t="s">
        <v>18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.2" customHeight="1">
      <c r="A3" s="165"/>
      <c r="B3" s="2" t="s">
        <v>19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1.2" customHeight="1">
      <c r="A4" s="165"/>
      <c r="B4" s="2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1.2" customHeight="1">
      <c r="A5" s="165"/>
      <c r="B5" s="2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1.2" customHeight="1">
      <c r="A6" s="165"/>
      <c r="B6" s="2" t="s">
        <v>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1.2" customHeight="1">
      <c r="A7" s="165"/>
      <c r="B7" s="2" t="s">
        <v>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1.2" customHeight="1">
      <c r="A8" s="165"/>
      <c r="B8" s="2" t="s">
        <v>10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1.2" customHeight="1">
      <c r="A9" s="165"/>
      <c r="B9" s="2" t="s">
        <v>11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1.2" customHeight="1">
      <c r="A10" s="165"/>
      <c r="B10" s="2" t="s">
        <v>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1.2" customHeight="1">
      <c r="A11" s="165"/>
      <c r="B11" s="2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1.2" customHeight="1">
      <c r="A12" s="165"/>
      <c r="B12" s="2" t="s">
        <v>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1.2" customHeight="1">
      <c r="A13" s="16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1.2" customHeight="1">
      <c r="A14" s="16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1.2" customHeight="1">
      <c r="A15" s="16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</sheetData>
  <mergeCells count="1">
    <mergeCell ref="A1:A15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16" workbookViewId="0">
      <selection activeCell="A27" sqref="A27:XFD27"/>
    </sheetView>
  </sheetViews>
  <sheetFormatPr defaultColWidth="8.875" defaultRowHeight="18"/>
  <cols>
    <col min="1" max="1" width="39.625" style="11" customWidth="1"/>
    <col min="2" max="2" width="10.125" style="91" customWidth="1"/>
    <col min="3" max="4" width="11" style="91" customWidth="1"/>
    <col min="5" max="5" width="10.75" style="91" customWidth="1"/>
    <col min="6" max="6" width="9.75" style="91" customWidth="1"/>
    <col min="7" max="7" width="9.75" style="92" customWidth="1"/>
    <col min="8" max="8" width="10.375" style="92" customWidth="1"/>
    <col min="9" max="9" width="8.75" style="92" customWidth="1"/>
    <col min="10" max="10" width="9.125" style="92" customWidth="1"/>
    <col min="11" max="11" width="8.75" style="92" customWidth="1"/>
    <col min="12" max="12" width="11.625" style="93" customWidth="1"/>
    <col min="13" max="13" width="11.625" style="91" customWidth="1"/>
    <col min="14" max="14" width="10.25" style="90" customWidth="1"/>
    <col min="15" max="16384" width="8.875" style="90"/>
  </cols>
  <sheetData>
    <row r="1" spans="1:14" s="16" customFormat="1" ht="21.6" customHeight="1">
      <c r="A1" s="17" t="s">
        <v>145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1"/>
      <c r="M1" s="19"/>
    </row>
    <row r="2" spans="1:14" s="16" customFormat="1" ht="21.6" customHeight="1">
      <c r="A2" s="15" t="s">
        <v>72</v>
      </c>
      <c r="B2" s="15" t="s">
        <v>52</v>
      </c>
      <c r="C2" s="15"/>
      <c r="D2" s="18"/>
      <c r="E2" s="15"/>
      <c r="F2" s="22" t="s">
        <v>53</v>
      </c>
      <c r="H2" s="20"/>
      <c r="I2" s="20"/>
      <c r="J2" s="20"/>
      <c r="K2" s="20"/>
      <c r="L2" s="21"/>
      <c r="M2" s="19"/>
    </row>
    <row r="3" spans="1:14" s="11" customFormat="1" ht="21.6" customHeight="1">
      <c r="A3" s="178" t="s">
        <v>73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s="95" customFormat="1" ht="32.450000000000003" customHeight="1">
      <c r="A4" s="167" t="s">
        <v>27</v>
      </c>
      <c r="B4" s="169" t="s">
        <v>28</v>
      </c>
      <c r="C4" s="169"/>
      <c r="D4" s="169"/>
      <c r="E4" s="169"/>
      <c r="F4" s="169"/>
      <c r="G4" s="170" t="s">
        <v>29</v>
      </c>
      <c r="H4" s="171"/>
      <c r="I4" s="171"/>
      <c r="J4" s="171"/>
      <c r="K4" s="172"/>
      <c r="L4" s="173" t="s">
        <v>5</v>
      </c>
      <c r="M4" s="174"/>
      <c r="N4" s="94" t="s">
        <v>30</v>
      </c>
    </row>
    <row r="5" spans="1:14" s="95" customFormat="1" ht="21.6" customHeight="1">
      <c r="A5" s="168"/>
      <c r="B5" s="96" t="s">
        <v>31</v>
      </c>
      <c r="C5" s="96" t="s">
        <v>32</v>
      </c>
      <c r="D5" s="96" t="s">
        <v>33</v>
      </c>
      <c r="E5" s="96" t="s">
        <v>34</v>
      </c>
      <c r="F5" s="96" t="s">
        <v>35</v>
      </c>
      <c r="G5" s="97" t="s">
        <v>31</v>
      </c>
      <c r="H5" s="97" t="s">
        <v>32</v>
      </c>
      <c r="I5" s="97" t="s">
        <v>33</v>
      </c>
      <c r="J5" s="97" t="s">
        <v>34</v>
      </c>
      <c r="K5" s="97" t="s">
        <v>35</v>
      </c>
      <c r="L5" s="175" t="s">
        <v>36</v>
      </c>
      <c r="M5" s="176" t="s">
        <v>37</v>
      </c>
      <c r="N5" s="98" t="s">
        <v>38</v>
      </c>
    </row>
    <row r="6" spans="1:14" s="95" customFormat="1" ht="16.149999999999999" customHeight="1">
      <c r="A6" s="84"/>
      <c r="B6" s="99"/>
      <c r="C6" s="99"/>
      <c r="D6" s="99"/>
      <c r="E6" s="99"/>
      <c r="F6" s="99"/>
      <c r="G6" s="100">
        <v>40</v>
      </c>
      <c r="H6" s="100">
        <v>15</v>
      </c>
      <c r="I6" s="100">
        <v>15</v>
      </c>
      <c r="J6" s="100">
        <v>15</v>
      </c>
      <c r="K6" s="100">
        <v>15</v>
      </c>
      <c r="L6" s="175"/>
      <c r="M6" s="177"/>
      <c r="N6" s="98"/>
    </row>
    <row r="7" spans="1:14" ht="28.15" customHeight="1">
      <c r="A7" s="12" t="s">
        <v>39</v>
      </c>
      <c r="B7" s="101"/>
      <c r="C7" s="101"/>
      <c r="D7" s="101"/>
      <c r="E7" s="101"/>
      <c r="F7" s="101"/>
      <c r="G7" s="102"/>
      <c r="H7" s="102"/>
      <c r="I7" s="102"/>
      <c r="J7" s="102"/>
      <c r="K7" s="102"/>
      <c r="L7" s="102"/>
      <c r="M7" s="102"/>
      <c r="N7" s="103"/>
    </row>
    <row r="8" spans="1:14" ht="23.45" customHeight="1">
      <c r="A8" s="13" t="s">
        <v>40</v>
      </c>
      <c r="B8" s="42">
        <v>5</v>
      </c>
      <c r="C8" s="42">
        <v>2</v>
      </c>
      <c r="D8" s="42">
        <v>3</v>
      </c>
      <c r="E8" s="42">
        <v>4</v>
      </c>
      <c r="F8" s="42">
        <v>5</v>
      </c>
      <c r="G8" s="104">
        <f>ROUND((B8*$G$6)/100,2)</f>
        <v>2</v>
      </c>
      <c r="H8" s="104">
        <f>ROUND((C8*$H$6)/100,2)</f>
        <v>0.3</v>
      </c>
      <c r="I8" s="104">
        <f>ROUND((D8*$I$6)/100,2)</f>
        <v>0.45</v>
      </c>
      <c r="J8" s="104">
        <f>ROUND((E8*$J$6)/100,2)</f>
        <v>0.6</v>
      </c>
      <c r="K8" s="104">
        <f>ROUND((F8*$K$6)/100,2)</f>
        <v>0.75</v>
      </c>
      <c r="L8" s="104">
        <f>SUM(G8:K8)</f>
        <v>4.0999999999999996</v>
      </c>
      <c r="M8" s="104">
        <f>IF($L8=0,0,IF(AND($L8&gt;0,$L8&lt;=1),(($L8-0)*25)+0,IF(AND($L8&gt;1,$L8&lt;=2),(($L8-1)*25)+25,IF(AND($L8&gt;2,$L8&lt;=3),(($L8-2)*25)+50,IF(AND($L8&gt;3,$L8&lt;=4),(($L8-3)*15)+75,IF(AND($L8&gt;4,K8&lt;=5),(($L8-4)*10)+90))))))</f>
        <v>91</v>
      </c>
      <c r="N8" s="105">
        <f>L8-3</f>
        <v>1.0999999999999996</v>
      </c>
    </row>
    <row r="9" spans="1:14" ht="23.45" customHeight="1">
      <c r="A9" s="13" t="s">
        <v>41</v>
      </c>
      <c r="B9" s="42">
        <v>3</v>
      </c>
      <c r="C9" s="42">
        <v>1</v>
      </c>
      <c r="D9" s="42">
        <v>1</v>
      </c>
      <c r="E9" s="42">
        <v>3</v>
      </c>
      <c r="F9" s="42">
        <v>2</v>
      </c>
      <c r="G9" s="104">
        <f t="shared" ref="G9:G12" si="0">ROUND((B9*$G$6)/100,2)</f>
        <v>1.2</v>
      </c>
      <c r="H9" s="104">
        <f t="shared" ref="H9:H12" si="1">ROUND((C9*$H$6)/100,2)</f>
        <v>0.15</v>
      </c>
      <c r="I9" s="104">
        <f t="shared" ref="I9:I12" si="2">ROUND((D9*$I$6)/100,2)</f>
        <v>0.15</v>
      </c>
      <c r="J9" s="104">
        <f t="shared" ref="J9:J12" si="3">ROUND((E9*$J$6)/100,2)</f>
        <v>0.45</v>
      </c>
      <c r="K9" s="104">
        <f t="shared" ref="K9:K12" si="4">ROUND((F9*$K$6)/100,2)</f>
        <v>0.3</v>
      </c>
      <c r="L9" s="104">
        <f t="shared" ref="L9:L12" si="5">SUM(G9:K9)</f>
        <v>2.2499999999999996</v>
      </c>
      <c r="M9" s="104">
        <f t="shared" ref="M9:M18" si="6">IF($L9=0,0,IF(AND($L9&gt;0,$L9&lt;=1),(($L9-0)*25)+0,IF(AND($L9&gt;1,$L9&lt;=2),(($L9-1)*25)+25,IF(AND($L9&gt;2,$L9&lt;=3),(($L9-2)*25)+50,IF(AND($L9&gt;3,$L9&lt;=4),(($L9-3)*15)+75,IF(AND($L9&gt;4,K9&lt;=5),(($L9-4)*10)+90))))))</f>
        <v>56.249999999999986</v>
      </c>
      <c r="N9" s="105">
        <f t="shared" ref="N9:N18" si="7">L9-3</f>
        <v>-0.75000000000000044</v>
      </c>
    </row>
    <row r="10" spans="1:14" ht="23.45" customHeight="1">
      <c r="A10" s="13" t="s">
        <v>42</v>
      </c>
      <c r="B10" s="42">
        <v>4</v>
      </c>
      <c r="C10" s="42"/>
      <c r="D10" s="42"/>
      <c r="E10" s="42"/>
      <c r="F10" s="42"/>
      <c r="G10" s="104">
        <f t="shared" si="0"/>
        <v>1.6</v>
      </c>
      <c r="H10" s="104">
        <f t="shared" si="1"/>
        <v>0</v>
      </c>
      <c r="I10" s="104">
        <f t="shared" si="2"/>
        <v>0</v>
      </c>
      <c r="J10" s="104">
        <f t="shared" si="3"/>
        <v>0</v>
      </c>
      <c r="K10" s="104">
        <f t="shared" si="4"/>
        <v>0</v>
      </c>
      <c r="L10" s="104">
        <f t="shared" si="5"/>
        <v>1.6</v>
      </c>
      <c r="M10" s="104">
        <f t="shared" si="6"/>
        <v>40</v>
      </c>
      <c r="N10" s="105">
        <f t="shared" si="7"/>
        <v>-1.4</v>
      </c>
    </row>
    <row r="11" spans="1:14" ht="23.45" customHeight="1">
      <c r="A11" s="13" t="s">
        <v>43</v>
      </c>
      <c r="B11" s="42">
        <v>5</v>
      </c>
      <c r="C11" s="42"/>
      <c r="D11" s="42"/>
      <c r="E11" s="42"/>
      <c r="F11" s="42"/>
      <c r="G11" s="104">
        <f t="shared" si="0"/>
        <v>2</v>
      </c>
      <c r="H11" s="104">
        <f t="shared" si="1"/>
        <v>0</v>
      </c>
      <c r="I11" s="104">
        <f t="shared" si="2"/>
        <v>0</v>
      </c>
      <c r="J11" s="104">
        <f t="shared" si="3"/>
        <v>0</v>
      </c>
      <c r="K11" s="104">
        <f t="shared" si="4"/>
        <v>0</v>
      </c>
      <c r="L11" s="104">
        <f t="shared" si="5"/>
        <v>2</v>
      </c>
      <c r="M11" s="104">
        <f t="shared" si="6"/>
        <v>50</v>
      </c>
      <c r="N11" s="105">
        <f t="shared" si="7"/>
        <v>-1</v>
      </c>
    </row>
    <row r="12" spans="1:14" ht="23.45" customHeight="1">
      <c r="A12" s="13" t="s">
        <v>44</v>
      </c>
      <c r="B12" s="42">
        <v>3</v>
      </c>
      <c r="C12" s="42"/>
      <c r="D12" s="42"/>
      <c r="E12" s="42"/>
      <c r="F12" s="42"/>
      <c r="G12" s="104">
        <f t="shared" si="0"/>
        <v>1.2</v>
      </c>
      <c r="H12" s="104">
        <f t="shared" si="1"/>
        <v>0</v>
      </c>
      <c r="I12" s="104">
        <f t="shared" si="2"/>
        <v>0</v>
      </c>
      <c r="J12" s="104">
        <f t="shared" si="3"/>
        <v>0</v>
      </c>
      <c r="K12" s="104">
        <f t="shared" si="4"/>
        <v>0</v>
      </c>
      <c r="L12" s="104">
        <f t="shared" si="5"/>
        <v>1.2</v>
      </c>
      <c r="M12" s="104">
        <f t="shared" si="6"/>
        <v>30</v>
      </c>
      <c r="N12" s="105">
        <f t="shared" si="7"/>
        <v>-1.8</v>
      </c>
    </row>
    <row r="13" spans="1:14" ht="23.45" customHeight="1">
      <c r="A13" s="12" t="s">
        <v>45</v>
      </c>
      <c r="B13" s="106"/>
      <c r="C13" s="106"/>
      <c r="D13" s="106"/>
      <c r="E13" s="106"/>
      <c r="F13" s="106"/>
      <c r="G13" s="102"/>
      <c r="H13" s="102"/>
      <c r="I13" s="102"/>
      <c r="J13" s="102"/>
      <c r="K13" s="102"/>
      <c r="L13" s="102"/>
      <c r="M13" s="107"/>
      <c r="N13" s="108"/>
    </row>
    <row r="14" spans="1:14" ht="23.45" customHeight="1">
      <c r="A14" s="13" t="s">
        <v>46</v>
      </c>
      <c r="B14" s="42"/>
      <c r="C14" s="42"/>
      <c r="D14" s="42"/>
      <c r="E14" s="42"/>
      <c r="F14" s="42"/>
      <c r="G14" s="104">
        <f t="shared" ref="G14:G16" si="8">ROUND((B14*$G$6)/100,2)</f>
        <v>0</v>
      </c>
      <c r="H14" s="104">
        <f t="shared" ref="H14:H16" si="9">ROUND((C14*$H$6)/100,2)</f>
        <v>0</v>
      </c>
      <c r="I14" s="104">
        <f t="shared" ref="I14:I16" si="10">ROUND((D14*$I$6)/100,2)</f>
        <v>0</v>
      </c>
      <c r="J14" s="104">
        <f t="shared" ref="J14:J16" si="11">ROUND((E14*$J$6)/100,2)</f>
        <v>0</v>
      </c>
      <c r="K14" s="104">
        <f t="shared" ref="K14:K16" si="12">ROUND((F14*$K$6)/100,2)</f>
        <v>0</v>
      </c>
      <c r="L14" s="104">
        <f t="shared" ref="L14:L16" si="13">SUM(G14:K14)</f>
        <v>0</v>
      </c>
      <c r="M14" s="104">
        <f t="shared" si="6"/>
        <v>0</v>
      </c>
      <c r="N14" s="105">
        <f t="shared" si="7"/>
        <v>-3</v>
      </c>
    </row>
    <row r="15" spans="1:14" ht="23.45" customHeight="1">
      <c r="A15" s="13" t="s">
        <v>47</v>
      </c>
      <c r="B15" s="42"/>
      <c r="C15" s="42"/>
      <c r="D15" s="42"/>
      <c r="E15" s="42"/>
      <c r="F15" s="42"/>
      <c r="G15" s="104">
        <f t="shared" si="8"/>
        <v>0</v>
      </c>
      <c r="H15" s="104">
        <f t="shared" si="9"/>
        <v>0</v>
      </c>
      <c r="I15" s="104">
        <f t="shared" si="10"/>
        <v>0</v>
      </c>
      <c r="J15" s="104">
        <f t="shared" si="11"/>
        <v>0</v>
      </c>
      <c r="K15" s="104">
        <f t="shared" si="12"/>
        <v>0</v>
      </c>
      <c r="L15" s="104">
        <f t="shared" si="13"/>
        <v>0</v>
      </c>
      <c r="M15" s="104">
        <f t="shared" si="6"/>
        <v>0</v>
      </c>
      <c r="N15" s="105">
        <f t="shared" si="7"/>
        <v>-3</v>
      </c>
    </row>
    <row r="16" spans="1:14" ht="23.45" customHeight="1">
      <c r="A16" s="13" t="s">
        <v>48</v>
      </c>
      <c r="B16" s="42"/>
      <c r="C16" s="42"/>
      <c r="D16" s="42"/>
      <c r="E16" s="42"/>
      <c r="F16" s="42"/>
      <c r="G16" s="104">
        <f t="shared" si="8"/>
        <v>0</v>
      </c>
      <c r="H16" s="104">
        <f t="shared" si="9"/>
        <v>0</v>
      </c>
      <c r="I16" s="104">
        <f t="shared" si="10"/>
        <v>0</v>
      </c>
      <c r="J16" s="104">
        <f t="shared" si="11"/>
        <v>0</v>
      </c>
      <c r="K16" s="104">
        <f t="shared" si="12"/>
        <v>0</v>
      </c>
      <c r="L16" s="104">
        <f t="shared" si="13"/>
        <v>0</v>
      </c>
      <c r="M16" s="104">
        <f t="shared" si="6"/>
        <v>0</v>
      </c>
      <c r="N16" s="105">
        <f t="shared" si="7"/>
        <v>-3</v>
      </c>
    </row>
    <row r="17" spans="1:14" ht="23.45" customHeight="1">
      <c r="A17" s="12" t="s">
        <v>49</v>
      </c>
      <c r="B17" s="109"/>
      <c r="C17" s="109"/>
      <c r="D17" s="109"/>
      <c r="E17" s="109"/>
      <c r="F17" s="109"/>
      <c r="G17" s="102"/>
      <c r="H17" s="102"/>
      <c r="I17" s="102"/>
      <c r="J17" s="102"/>
      <c r="K17" s="102"/>
      <c r="L17" s="102"/>
      <c r="M17" s="107"/>
      <c r="N17" s="110"/>
    </row>
    <row r="18" spans="1:14" ht="23.45" customHeight="1">
      <c r="A18" s="13" t="s">
        <v>50</v>
      </c>
      <c r="B18" s="42"/>
      <c r="C18" s="42"/>
      <c r="D18" s="42"/>
      <c r="E18" s="42"/>
      <c r="F18" s="42"/>
      <c r="G18" s="104">
        <f t="shared" ref="G18" si="14">ROUND((B18*$G$6)/100,2)</f>
        <v>0</v>
      </c>
      <c r="H18" s="104">
        <f t="shared" ref="H18" si="15">ROUND((C18*$H$6)/100,2)</f>
        <v>0</v>
      </c>
      <c r="I18" s="104">
        <f t="shared" ref="I18" si="16">ROUND((D18*$I$6)/100,2)</f>
        <v>0</v>
      </c>
      <c r="J18" s="104">
        <f t="shared" ref="J18" si="17">ROUND((E18*$J$6)/100,2)</f>
        <v>0</v>
      </c>
      <c r="K18" s="104">
        <f t="shared" ref="K18" si="18">ROUND((F18*$K$6)/100,2)</f>
        <v>0</v>
      </c>
      <c r="L18" s="104">
        <f>SUM(G18:K18)</f>
        <v>0</v>
      </c>
      <c r="M18" s="104">
        <f t="shared" si="6"/>
        <v>0</v>
      </c>
      <c r="N18" s="105">
        <f t="shared" si="7"/>
        <v>-3</v>
      </c>
    </row>
    <row r="19" spans="1:14" ht="21.6" customHeight="1">
      <c r="A19" s="14" t="s">
        <v>69</v>
      </c>
    </row>
    <row r="20" spans="1:14" ht="21.6" customHeight="1">
      <c r="A20" s="15" t="s">
        <v>70</v>
      </c>
    </row>
    <row r="21" spans="1:14" ht="21.6" customHeight="1">
      <c r="A21" s="16" t="s">
        <v>71</v>
      </c>
    </row>
    <row r="22" spans="1:14" ht="21.6" customHeight="1"/>
    <row r="23" spans="1:14" ht="21.6" customHeight="1"/>
    <row r="24" spans="1:14" ht="21.6" customHeight="1"/>
    <row r="25" spans="1:14" ht="21.6" customHeight="1"/>
    <row r="26" spans="1:14" ht="21.6" customHeight="1"/>
    <row r="27" spans="1:14" s="16" customFormat="1" ht="21.6" customHeight="1">
      <c r="A27" s="17" t="s">
        <v>146</v>
      </c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1"/>
      <c r="M27" s="19"/>
    </row>
    <row r="28" spans="1:14" s="16" customFormat="1" ht="21.6" customHeight="1">
      <c r="A28" s="15" t="s">
        <v>51</v>
      </c>
      <c r="B28" s="18"/>
      <c r="C28" s="15"/>
      <c r="D28" s="18"/>
      <c r="E28" s="15"/>
      <c r="F28" s="19"/>
      <c r="G28" s="20"/>
      <c r="H28" s="20"/>
      <c r="I28" s="20"/>
      <c r="J28" s="20"/>
      <c r="K28" s="20"/>
      <c r="L28" s="21"/>
      <c r="M28" s="19"/>
    </row>
    <row r="29" spans="1:14" s="16" customFormat="1" ht="21.6" customHeight="1">
      <c r="A29" s="15" t="s">
        <v>72</v>
      </c>
      <c r="B29" s="15" t="s">
        <v>52</v>
      </c>
      <c r="C29" s="15"/>
      <c r="D29" s="18"/>
      <c r="E29" s="15"/>
      <c r="F29" s="22" t="s">
        <v>53</v>
      </c>
      <c r="H29" s="20"/>
      <c r="I29" s="20"/>
      <c r="J29" s="20"/>
      <c r="K29" s="20"/>
      <c r="L29" s="21"/>
      <c r="M29" s="19"/>
    </row>
    <row r="30" spans="1:14" s="114" customFormat="1" ht="21.6" customHeight="1">
      <c r="A30" s="16"/>
      <c r="B30" s="111"/>
      <c r="C30" s="111"/>
      <c r="D30" s="111"/>
      <c r="E30" s="111"/>
      <c r="F30" s="111"/>
      <c r="G30" s="112"/>
      <c r="H30" s="112"/>
      <c r="I30" s="112"/>
      <c r="J30" s="112"/>
      <c r="K30" s="112"/>
      <c r="L30" s="113"/>
      <c r="M30" s="111"/>
    </row>
    <row r="31" spans="1:14" s="114" customFormat="1" ht="21.6" customHeight="1">
      <c r="A31" s="167" t="s">
        <v>54</v>
      </c>
      <c r="B31" s="180" t="s">
        <v>55</v>
      </c>
      <c r="C31" s="180"/>
      <c r="D31" s="180"/>
      <c r="E31" s="180"/>
      <c r="F31" s="180"/>
      <c r="G31" s="173" t="s">
        <v>5</v>
      </c>
      <c r="H31" s="174"/>
      <c r="I31" s="94" t="s">
        <v>30</v>
      </c>
    </row>
    <row r="32" spans="1:14" s="114" customFormat="1" ht="37.5">
      <c r="A32" s="168"/>
      <c r="B32" s="115" t="s">
        <v>56</v>
      </c>
      <c r="C32" s="116" t="s">
        <v>57</v>
      </c>
      <c r="D32" s="116" t="s">
        <v>58</v>
      </c>
      <c r="E32" s="116" t="s">
        <v>59</v>
      </c>
      <c r="F32" s="115" t="s">
        <v>60</v>
      </c>
      <c r="G32" s="117" t="s">
        <v>36</v>
      </c>
      <c r="H32" s="118" t="s">
        <v>37</v>
      </c>
      <c r="I32" s="98" t="s">
        <v>38</v>
      </c>
    </row>
    <row r="33" spans="1:13" s="114" customFormat="1" ht="21.6" customHeight="1">
      <c r="A33" s="179"/>
      <c r="B33" s="119" t="s">
        <v>61</v>
      </c>
      <c r="C33" s="119" t="s">
        <v>61</v>
      </c>
      <c r="D33" s="119" t="s">
        <v>61</v>
      </c>
      <c r="E33" s="119" t="s">
        <v>61</v>
      </c>
      <c r="F33" s="119" t="s">
        <v>61</v>
      </c>
      <c r="G33" s="120" t="s">
        <v>62</v>
      </c>
      <c r="H33" s="120" t="s">
        <v>63</v>
      </c>
      <c r="I33" s="121" t="s">
        <v>64</v>
      </c>
    </row>
    <row r="34" spans="1:13" s="114" customFormat="1" ht="22.15" customHeight="1">
      <c r="A34" s="23" t="s">
        <v>39</v>
      </c>
      <c r="B34" s="122"/>
      <c r="C34" s="122"/>
      <c r="D34" s="122"/>
      <c r="E34" s="122"/>
      <c r="F34" s="122"/>
      <c r="G34" s="123"/>
      <c r="H34" s="122"/>
      <c r="I34" s="124"/>
    </row>
    <row r="35" spans="1:13" s="114" customFormat="1" ht="22.15" customHeight="1">
      <c r="A35" s="13" t="s">
        <v>40</v>
      </c>
      <c r="B35" s="125">
        <f>COUNTIF($B$8:$F$8,1)</f>
        <v>0</v>
      </c>
      <c r="C35" s="125">
        <f>COUNTIF($B$8:$F$8,2)</f>
        <v>1</v>
      </c>
      <c r="D35" s="125">
        <f>COUNTIF($B$8:$F$8,3)</f>
        <v>1</v>
      </c>
      <c r="E35" s="125">
        <f>COUNTIF($B$8:$F$8,4)</f>
        <v>1</v>
      </c>
      <c r="F35" s="125">
        <f>COUNTIF($B$8:$F$8,5)</f>
        <v>2</v>
      </c>
      <c r="G35" s="126">
        <f>L8</f>
        <v>4.0999999999999996</v>
      </c>
      <c r="H35" s="126">
        <f t="shared" ref="H35:I35" si="19">M8</f>
        <v>91</v>
      </c>
      <c r="I35" s="126">
        <f t="shared" si="19"/>
        <v>1.0999999999999996</v>
      </c>
    </row>
    <row r="36" spans="1:13" s="114" customFormat="1" ht="22.15" customHeight="1">
      <c r="A36" s="13" t="s">
        <v>41</v>
      </c>
      <c r="B36" s="125">
        <f>COUNTIF($B$9:$F$9,1)</f>
        <v>2</v>
      </c>
      <c r="C36" s="125">
        <f>COUNTIF($B$9:$F$9,2)</f>
        <v>1</v>
      </c>
      <c r="D36" s="125">
        <f>COUNTIF($B$9:$F$9,3)</f>
        <v>2</v>
      </c>
      <c r="E36" s="125">
        <f>COUNTIF($B$9:$F$9,4)</f>
        <v>0</v>
      </c>
      <c r="F36" s="125">
        <f>COUNTIF($B$9:$F$9,5)</f>
        <v>0</v>
      </c>
      <c r="G36" s="126">
        <f t="shared" ref="G36:I39" si="20">L9</f>
        <v>2.2499999999999996</v>
      </c>
      <c r="H36" s="126">
        <f t="shared" si="20"/>
        <v>56.249999999999986</v>
      </c>
      <c r="I36" s="126">
        <f t="shared" si="20"/>
        <v>-0.75000000000000044</v>
      </c>
    </row>
    <row r="37" spans="1:13" s="114" customFormat="1" ht="22.15" customHeight="1">
      <c r="A37" s="13" t="s">
        <v>42</v>
      </c>
      <c r="B37" s="125">
        <f>COUNTIF($B$10:$F$10,1)</f>
        <v>0</v>
      </c>
      <c r="C37" s="125">
        <f>COUNTIF($B$10:$F$10,2)</f>
        <v>0</v>
      </c>
      <c r="D37" s="125">
        <f>COUNTIF($B$10:$F$10,3)</f>
        <v>0</v>
      </c>
      <c r="E37" s="125">
        <f>COUNTIF($B$10:$F$10,4)</f>
        <v>1</v>
      </c>
      <c r="F37" s="125">
        <f>COUNTIF($B$10:$F$10,5)</f>
        <v>0</v>
      </c>
      <c r="G37" s="126">
        <f t="shared" si="20"/>
        <v>1.6</v>
      </c>
      <c r="H37" s="126">
        <f t="shared" si="20"/>
        <v>40</v>
      </c>
      <c r="I37" s="126">
        <f t="shared" si="20"/>
        <v>-1.4</v>
      </c>
    </row>
    <row r="38" spans="1:13" s="114" customFormat="1" ht="22.15" customHeight="1">
      <c r="A38" s="13" t="s">
        <v>43</v>
      </c>
      <c r="B38" s="125">
        <f>COUNTIF($B$11:$F$11,1)</f>
        <v>0</v>
      </c>
      <c r="C38" s="125">
        <f>COUNTIF($B$11:$F$11,2)</f>
        <v>0</v>
      </c>
      <c r="D38" s="125">
        <f>COUNTIF($B$11:$F$11,3)</f>
        <v>0</v>
      </c>
      <c r="E38" s="125">
        <f>COUNTIF($B$11:$F$11,4)</f>
        <v>0</v>
      </c>
      <c r="F38" s="125">
        <f>COUNTIF($B$11:$F$11,5)</f>
        <v>1</v>
      </c>
      <c r="G38" s="126">
        <f t="shared" si="20"/>
        <v>2</v>
      </c>
      <c r="H38" s="126">
        <f t="shared" si="20"/>
        <v>50</v>
      </c>
      <c r="I38" s="126">
        <f t="shared" si="20"/>
        <v>-1</v>
      </c>
    </row>
    <row r="39" spans="1:13" s="114" customFormat="1" ht="22.15" customHeight="1">
      <c r="A39" s="13" t="s">
        <v>44</v>
      </c>
      <c r="B39" s="125">
        <f>COUNTIF($B$12:$F$12,1)</f>
        <v>0</v>
      </c>
      <c r="C39" s="125">
        <f>COUNTIF($B$12:$F$12,2)</f>
        <v>0</v>
      </c>
      <c r="D39" s="125">
        <f>COUNTIF($B$12:$F$12,3)</f>
        <v>1</v>
      </c>
      <c r="E39" s="125">
        <f>COUNTIF($B$12:$F$12,4)</f>
        <v>0</v>
      </c>
      <c r="F39" s="125">
        <f>COUNTIF($B$12:$F$12,5)</f>
        <v>0</v>
      </c>
      <c r="G39" s="126">
        <f t="shared" si="20"/>
        <v>1.2</v>
      </c>
      <c r="H39" s="126">
        <f t="shared" si="20"/>
        <v>30</v>
      </c>
      <c r="I39" s="126">
        <f t="shared" si="20"/>
        <v>-1.8</v>
      </c>
    </row>
    <row r="40" spans="1:13" s="114" customFormat="1" ht="22.15" customHeight="1">
      <c r="A40" s="23" t="s">
        <v>45</v>
      </c>
      <c r="B40" s="125"/>
      <c r="C40" s="125"/>
      <c r="D40" s="125"/>
      <c r="E40" s="125"/>
      <c r="F40" s="125"/>
      <c r="G40" s="126"/>
      <c r="H40" s="125"/>
      <c r="I40" s="127"/>
    </row>
    <row r="41" spans="1:13" s="114" customFormat="1" ht="22.15" customHeight="1">
      <c r="A41" s="13" t="s">
        <v>46</v>
      </c>
      <c r="B41" s="125">
        <f>COUNTIF($B$14:$F$14,1)</f>
        <v>0</v>
      </c>
      <c r="C41" s="125">
        <f>COUNTIF($B$14:$F$14,2)</f>
        <v>0</v>
      </c>
      <c r="D41" s="125">
        <f>COUNTIF($B$14:$F$14,3)</f>
        <v>0</v>
      </c>
      <c r="E41" s="125">
        <f>COUNTIF($B$14:$F$14,4)</f>
        <v>0</v>
      </c>
      <c r="F41" s="125">
        <f>COUNTIF($B$14:$F$14,5)</f>
        <v>0</v>
      </c>
      <c r="G41" s="126">
        <f>L14</f>
        <v>0</v>
      </c>
      <c r="H41" s="126">
        <f t="shared" ref="H41:I41" si="21">M14</f>
        <v>0</v>
      </c>
      <c r="I41" s="126">
        <f t="shared" si="21"/>
        <v>-3</v>
      </c>
    </row>
    <row r="42" spans="1:13" s="114" customFormat="1" ht="22.15" customHeight="1">
      <c r="A42" s="13" t="s">
        <v>47</v>
      </c>
      <c r="B42" s="125">
        <f>COUNTIF($B$15:$F$15,1)</f>
        <v>0</v>
      </c>
      <c r="C42" s="125">
        <f>COUNTIF($B$15:$F$15,2)</f>
        <v>0</v>
      </c>
      <c r="D42" s="125">
        <f>COUNTIF($B$15:$F$15,3)</f>
        <v>0</v>
      </c>
      <c r="E42" s="125">
        <f>COUNTIF($B$15:$F$15,4)</f>
        <v>0</v>
      </c>
      <c r="F42" s="125">
        <f>COUNTIF($B$15:$F$15,5)</f>
        <v>0</v>
      </c>
      <c r="G42" s="126">
        <f t="shared" ref="G42:I43" si="22">L15</f>
        <v>0</v>
      </c>
      <c r="H42" s="126">
        <f t="shared" si="22"/>
        <v>0</v>
      </c>
      <c r="I42" s="126">
        <f t="shared" si="22"/>
        <v>-3</v>
      </c>
    </row>
    <row r="43" spans="1:13" s="114" customFormat="1" ht="22.15" customHeight="1">
      <c r="A43" s="13" t="s">
        <v>48</v>
      </c>
      <c r="B43" s="125">
        <f>COUNTIF($B$16:$F$16,1)</f>
        <v>0</v>
      </c>
      <c r="C43" s="125">
        <f>COUNTIF($B$16:$F$16,2)</f>
        <v>0</v>
      </c>
      <c r="D43" s="125">
        <f>COUNTIF($B$16:$F$16,3)</f>
        <v>0</v>
      </c>
      <c r="E43" s="125">
        <f>COUNTIF($B$16:$F$16,4)</f>
        <v>0</v>
      </c>
      <c r="F43" s="125">
        <f>COUNTIF($B$16:$F$16,5)</f>
        <v>0</v>
      </c>
      <c r="G43" s="126">
        <f t="shared" si="22"/>
        <v>0</v>
      </c>
      <c r="H43" s="126">
        <f t="shared" si="22"/>
        <v>0</v>
      </c>
      <c r="I43" s="126">
        <f t="shared" si="22"/>
        <v>-3</v>
      </c>
    </row>
    <row r="44" spans="1:13" s="114" customFormat="1" ht="22.15" customHeight="1">
      <c r="A44" s="23" t="s">
        <v>49</v>
      </c>
      <c r="B44" s="125"/>
      <c r="C44" s="125"/>
      <c r="D44" s="125"/>
      <c r="E44" s="125"/>
      <c r="F44" s="125"/>
      <c r="G44" s="126"/>
      <c r="H44" s="125"/>
      <c r="I44" s="127"/>
    </row>
    <row r="45" spans="1:13" s="114" customFormat="1" ht="22.15" customHeight="1">
      <c r="A45" s="13" t="s">
        <v>50</v>
      </c>
      <c r="B45" s="125">
        <f>COUNTIF($B$18:$F$18,1)</f>
        <v>0</v>
      </c>
      <c r="C45" s="125">
        <f>COUNTIF($B$18:$F$18,2)</f>
        <v>0</v>
      </c>
      <c r="D45" s="125">
        <f>COUNTIF($B$18:$F$18,3)</f>
        <v>0</v>
      </c>
      <c r="E45" s="125">
        <f>COUNTIF($B$18:$F$18,4)</f>
        <v>0</v>
      </c>
      <c r="F45" s="125">
        <f>COUNTIF($B$18:$F$18,5)</f>
        <v>0</v>
      </c>
      <c r="G45" s="126">
        <f>L18</f>
        <v>0</v>
      </c>
      <c r="H45" s="126">
        <f t="shared" ref="H45:I45" si="23">M18</f>
        <v>0</v>
      </c>
      <c r="I45" s="126">
        <f t="shared" si="23"/>
        <v>-3</v>
      </c>
    </row>
    <row r="46" spans="1:13" s="114" customFormat="1" ht="21.6" customHeight="1">
      <c r="A46" s="16"/>
      <c r="B46" s="111"/>
      <c r="C46" s="111"/>
      <c r="D46" s="111"/>
      <c r="E46" s="111"/>
      <c r="F46" s="111"/>
      <c r="G46" s="112"/>
      <c r="H46" s="112"/>
      <c r="I46" s="112"/>
      <c r="J46" s="112"/>
      <c r="K46" s="112"/>
      <c r="L46" s="113"/>
      <c r="M46" s="111"/>
    </row>
    <row r="47" spans="1:13" s="114" customFormat="1" ht="21.6" customHeight="1">
      <c r="A47" s="18" t="s">
        <v>65</v>
      </c>
      <c r="B47" s="181" t="s">
        <v>66</v>
      </c>
      <c r="C47" s="181"/>
      <c r="D47" s="181"/>
      <c r="E47" s="128" t="s">
        <v>67</v>
      </c>
      <c r="F47" s="129">
        <f>ROUND((SUM(H35:H45)*20/900),2)</f>
        <v>5.94</v>
      </c>
      <c r="G47" s="130" t="s">
        <v>1</v>
      </c>
      <c r="H47" s="112"/>
      <c r="I47" s="112"/>
      <c r="J47" s="112"/>
      <c r="K47" s="112"/>
      <c r="L47" s="113"/>
      <c r="M47" s="111"/>
    </row>
    <row r="48" spans="1:13" s="114" customFormat="1" ht="21.6" customHeight="1">
      <c r="A48" s="16"/>
      <c r="B48" s="166" t="s">
        <v>68</v>
      </c>
      <c r="C48" s="166"/>
      <c r="D48" s="166"/>
      <c r="E48" s="111"/>
      <c r="F48" s="111"/>
      <c r="G48" s="112"/>
      <c r="H48" s="112"/>
      <c r="I48" s="112"/>
      <c r="J48" s="112"/>
      <c r="K48" s="112"/>
      <c r="L48" s="113"/>
      <c r="M48" s="111"/>
    </row>
  </sheetData>
  <mergeCells count="12">
    <mergeCell ref="A3:N3"/>
    <mergeCell ref="A31:A33"/>
    <mergeCell ref="B31:F31"/>
    <mergeCell ref="G31:H31"/>
    <mergeCell ref="B47:D47"/>
    <mergeCell ref="B48:D48"/>
    <mergeCell ref="A4:A5"/>
    <mergeCell ref="B4:F4"/>
    <mergeCell ref="G4:K4"/>
    <mergeCell ref="L4:M4"/>
    <mergeCell ref="L5:L6"/>
    <mergeCell ref="M5:M6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19" workbookViewId="0">
      <selection activeCell="A27" sqref="A27:XFD27"/>
    </sheetView>
  </sheetViews>
  <sheetFormatPr defaultColWidth="8.875" defaultRowHeight="21"/>
  <cols>
    <col min="1" max="1" width="39.625" style="16" customWidth="1"/>
    <col min="2" max="6" width="12.125" style="19" customWidth="1"/>
    <col min="7" max="9" width="12.25" style="20" customWidth="1"/>
    <col min="10" max="11" width="9.375" style="20" customWidth="1"/>
    <col min="12" max="12" width="11.625" style="21" customWidth="1"/>
    <col min="13" max="13" width="11.625" style="19" customWidth="1"/>
    <col min="14" max="14" width="16.25" style="16" customWidth="1"/>
    <col min="15" max="16384" width="8.875" style="16"/>
  </cols>
  <sheetData>
    <row r="1" spans="1:14" ht="21.6" customHeight="1">
      <c r="A1" s="17" t="s">
        <v>145</v>
      </c>
    </row>
    <row r="2" spans="1:14" ht="21.6" customHeight="1">
      <c r="A2" s="15" t="s">
        <v>72</v>
      </c>
      <c r="B2" s="15" t="s">
        <v>52</v>
      </c>
      <c r="C2" s="15"/>
      <c r="D2" s="18"/>
      <c r="E2" s="15"/>
      <c r="F2" s="22" t="s">
        <v>53</v>
      </c>
      <c r="G2" s="16"/>
    </row>
    <row r="3" spans="1:14" s="11" customFormat="1" ht="21.6" customHeight="1">
      <c r="A3" s="178" t="s">
        <v>73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s="17" customFormat="1" ht="32.450000000000003" customHeight="1">
      <c r="A4" s="167" t="s">
        <v>27</v>
      </c>
      <c r="B4" s="183" t="s">
        <v>28</v>
      </c>
      <c r="C4" s="184"/>
      <c r="D4" s="184"/>
      <c r="E4" s="185"/>
      <c r="F4" s="186" t="s">
        <v>29</v>
      </c>
      <c r="G4" s="187"/>
      <c r="H4" s="187"/>
      <c r="I4" s="188"/>
      <c r="J4" s="190" t="s">
        <v>5</v>
      </c>
      <c r="K4" s="191"/>
      <c r="L4" s="83" t="s">
        <v>30</v>
      </c>
    </row>
    <row r="5" spans="1:14" s="17" customFormat="1" ht="21.6" customHeight="1">
      <c r="A5" s="168"/>
      <c r="B5" s="85" t="s">
        <v>31</v>
      </c>
      <c r="C5" s="85" t="s">
        <v>32</v>
      </c>
      <c r="D5" s="85" t="s">
        <v>33</v>
      </c>
      <c r="E5" s="85" t="s">
        <v>34</v>
      </c>
      <c r="F5" s="86" t="s">
        <v>31</v>
      </c>
      <c r="G5" s="86" t="s">
        <v>32</v>
      </c>
      <c r="H5" s="86" t="s">
        <v>33</v>
      </c>
      <c r="I5" s="86" t="s">
        <v>34</v>
      </c>
      <c r="J5" s="192" t="s">
        <v>36</v>
      </c>
      <c r="K5" s="193" t="s">
        <v>37</v>
      </c>
      <c r="L5" s="84" t="s">
        <v>38</v>
      </c>
    </row>
    <row r="6" spans="1:14" s="17" customFormat="1" ht="16.149999999999999" customHeight="1">
      <c r="A6" s="84"/>
      <c r="B6" s="85"/>
      <c r="C6" s="85"/>
      <c r="D6" s="85"/>
      <c r="E6" s="85"/>
      <c r="F6" s="24">
        <v>40</v>
      </c>
      <c r="G6" s="24">
        <v>20</v>
      </c>
      <c r="H6" s="24">
        <v>20</v>
      </c>
      <c r="I6" s="24">
        <v>20</v>
      </c>
      <c r="J6" s="192"/>
      <c r="K6" s="194"/>
      <c r="L6" s="84"/>
    </row>
    <row r="7" spans="1:14" ht="28.15" customHeight="1">
      <c r="A7" s="12" t="s">
        <v>39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16"/>
    </row>
    <row r="8" spans="1:14" ht="23.45" customHeight="1">
      <c r="A8" s="13" t="s">
        <v>40</v>
      </c>
      <c r="B8" s="27">
        <v>4</v>
      </c>
      <c r="C8" s="27">
        <v>5</v>
      </c>
      <c r="D8" s="27">
        <v>5</v>
      </c>
      <c r="E8" s="27">
        <v>1</v>
      </c>
      <c r="F8" s="28">
        <f>ROUND((B8*$F$6)/100,2)</f>
        <v>1.6</v>
      </c>
      <c r="G8" s="28">
        <f>ROUND((C8*$G$6)/100,2)</f>
        <v>1</v>
      </c>
      <c r="H8" s="28">
        <f>ROUND((D8*$H$6)/100,2)</f>
        <v>1</v>
      </c>
      <c r="I8" s="28">
        <f>ROUND((E8*$I$6)/100,2)</f>
        <v>0.2</v>
      </c>
      <c r="J8" s="28">
        <f>SUM(F8:I8)</f>
        <v>3.8000000000000003</v>
      </c>
      <c r="K8" s="28">
        <f>IF($J8=0,0,IF(AND($J8&gt;0,$J8&lt;=1),(($J8-0)*25)+0,IF(AND($J8&gt;1,$J8&lt;=2),(($J8-1)*25)+25,IF(AND($J8&gt;2,$J8&lt;=3),(($J8-2)*25)+50,IF(AND($J8&gt;3,$J8&lt;=4),(($J8-3)*15)+75,IF(AND($J8&gt;4,I8&lt;=5),(($J8-4)*10)+90))))))</f>
        <v>87</v>
      </c>
      <c r="L8" s="29">
        <f>J8-3</f>
        <v>0.80000000000000027</v>
      </c>
      <c r="M8" s="16"/>
    </row>
    <row r="9" spans="1:14" ht="23.45" customHeight="1">
      <c r="A9" s="13" t="s">
        <v>41</v>
      </c>
      <c r="B9" s="27">
        <v>4</v>
      </c>
      <c r="C9" s="27">
        <v>5</v>
      </c>
      <c r="D9" s="27">
        <v>5</v>
      </c>
      <c r="E9" s="27">
        <v>2</v>
      </c>
      <c r="F9" s="28">
        <f>ROUND((B9*$F$6)/100,2)</f>
        <v>1.6</v>
      </c>
      <c r="G9" s="28">
        <f>ROUND((C9*$G$6)/100,2)</f>
        <v>1</v>
      </c>
      <c r="H9" s="28">
        <f>ROUND((D9*$H$6)/100,2)</f>
        <v>1</v>
      </c>
      <c r="I9" s="28">
        <f>ROUND((E9*$I$6)/100,2)</f>
        <v>0.4</v>
      </c>
      <c r="J9" s="28">
        <f>SUM(F9:I9)</f>
        <v>4</v>
      </c>
      <c r="K9" s="28">
        <f t="shared" ref="K9:K12" si="0">IF($J9=0,0,IF(AND($J9&gt;0,$J9&lt;=1),(($J9-0)*25)+0,IF(AND($J9&gt;1,$J9&lt;=2),(($J9-1)*25)+25,IF(AND($J9&gt;2,$J9&lt;=3),(($J9-2)*25)+50,IF(AND($J9&gt;3,$J9&lt;=4),(($J9-3)*15)+75,IF(AND($J9&gt;4,I9&lt;=5),(($J9-4)*10)+90))))))</f>
        <v>90</v>
      </c>
      <c r="L9" s="29">
        <f t="shared" ref="L9:L18" si="1">J9-3</f>
        <v>1</v>
      </c>
      <c r="M9" s="16"/>
    </row>
    <row r="10" spans="1:14" ht="23.45" customHeight="1">
      <c r="A10" s="13" t="s">
        <v>42</v>
      </c>
      <c r="B10" s="27">
        <v>4</v>
      </c>
      <c r="C10" s="27">
        <v>5</v>
      </c>
      <c r="D10" s="27">
        <v>5</v>
      </c>
      <c r="E10" s="27">
        <v>3</v>
      </c>
      <c r="F10" s="28">
        <f>ROUND((B10*$F$6)/100,2)</f>
        <v>1.6</v>
      </c>
      <c r="G10" s="28">
        <f>ROUND((C10*$G$6)/100,2)</f>
        <v>1</v>
      </c>
      <c r="H10" s="28">
        <f>ROUND((D10*$H$6)/100,2)</f>
        <v>1</v>
      </c>
      <c r="I10" s="28">
        <f>ROUND((E10*$I$6)/100,2)</f>
        <v>0.6</v>
      </c>
      <c r="J10" s="28">
        <f>SUM(F10:I10)</f>
        <v>4.2</v>
      </c>
      <c r="K10" s="28">
        <f t="shared" si="0"/>
        <v>92</v>
      </c>
      <c r="L10" s="29">
        <f t="shared" si="1"/>
        <v>1.2000000000000002</v>
      </c>
      <c r="M10" s="16"/>
    </row>
    <row r="11" spans="1:14" ht="23.45" customHeight="1">
      <c r="A11" s="13" t="s">
        <v>43</v>
      </c>
      <c r="B11" s="27">
        <v>4</v>
      </c>
      <c r="C11" s="27">
        <v>5</v>
      </c>
      <c r="D11" s="27">
        <v>5</v>
      </c>
      <c r="E11" s="27">
        <v>3</v>
      </c>
      <c r="F11" s="28">
        <f>ROUND((B11*$F$6)/100,2)</f>
        <v>1.6</v>
      </c>
      <c r="G11" s="28">
        <f>ROUND((C11*$G$6)/100,2)</f>
        <v>1</v>
      </c>
      <c r="H11" s="28">
        <f>ROUND((D11*$H$6)/100,2)</f>
        <v>1</v>
      </c>
      <c r="I11" s="28">
        <f>ROUND((E11*$I$6)/100,2)</f>
        <v>0.6</v>
      </c>
      <c r="J11" s="28">
        <f>SUM(F11:I11)</f>
        <v>4.2</v>
      </c>
      <c r="K11" s="28">
        <f t="shared" si="0"/>
        <v>92</v>
      </c>
      <c r="L11" s="29">
        <f t="shared" si="1"/>
        <v>1.2000000000000002</v>
      </c>
      <c r="M11" s="16"/>
    </row>
    <row r="12" spans="1:14" ht="23.45" customHeight="1">
      <c r="A12" s="13" t="s">
        <v>44</v>
      </c>
      <c r="B12" s="27">
        <v>4</v>
      </c>
      <c r="C12" s="27">
        <v>5</v>
      </c>
      <c r="D12" s="27">
        <v>5</v>
      </c>
      <c r="E12" s="27">
        <v>3</v>
      </c>
      <c r="F12" s="28">
        <f>ROUND((B12*$F$6)/100,2)</f>
        <v>1.6</v>
      </c>
      <c r="G12" s="28">
        <f>ROUND((C12*$G$6)/100,2)</f>
        <v>1</v>
      </c>
      <c r="H12" s="28">
        <f>ROUND((D12*$H$6)/100,2)</f>
        <v>1</v>
      </c>
      <c r="I12" s="28">
        <f>ROUND((E12*$I$6)/100,2)</f>
        <v>0.6</v>
      </c>
      <c r="J12" s="28">
        <f>SUM(F12:I12)</f>
        <v>4.2</v>
      </c>
      <c r="K12" s="28">
        <f t="shared" si="0"/>
        <v>92</v>
      </c>
      <c r="L12" s="29">
        <f t="shared" si="1"/>
        <v>1.2000000000000002</v>
      </c>
      <c r="M12" s="16"/>
    </row>
    <row r="13" spans="1:14" ht="23.45" customHeight="1">
      <c r="A13" s="12" t="s">
        <v>45</v>
      </c>
      <c r="B13" s="30"/>
      <c r="C13" s="30"/>
      <c r="D13" s="30"/>
      <c r="E13" s="30"/>
      <c r="F13" s="25"/>
      <c r="G13" s="25"/>
      <c r="H13" s="25"/>
      <c r="I13" s="25"/>
      <c r="J13" s="25"/>
      <c r="K13" s="31"/>
      <c r="L13" s="32"/>
      <c r="M13" s="16"/>
    </row>
    <row r="14" spans="1:14" ht="23.45" customHeight="1">
      <c r="A14" s="13" t="s">
        <v>46</v>
      </c>
      <c r="B14" s="27">
        <v>4</v>
      </c>
      <c r="C14" s="27">
        <v>5</v>
      </c>
      <c r="D14" s="27">
        <v>5</v>
      </c>
      <c r="E14" s="27">
        <v>3</v>
      </c>
      <c r="F14" s="28">
        <f>ROUND((B14*$F$6)/100,2)</f>
        <v>1.6</v>
      </c>
      <c r="G14" s="28">
        <f>ROUND((C14*$G$6)/100,2)</f>
        <v>1</v>
      </c>
      <c r="H14" s="28">
        <f>ROUND((D14*$H$6)/100,2)</f>
        <v>1</v>
      </c>
      <c r="I14" s="28">
        <f>ROUND((E14*$I$6)/100,2)</f>
        <v>0.6</v>
      </c>
      <c r="J14" s="28">
        <f>SUM(F14:I14)</f>
        <v>4.2</v>
      </c>
      <c r="K14" s="28">
        <f>IF($J14=0,0,IF(AND($J14&gt;0,$J14&lt;=1),(($J14-0)*25)+0,IF(AND($J14&gt;1,$J14&lt;=2),(($J14-1)*25)+25,IF(AND($J14&gt;2,$J14&lt;=3),(($J14-2)*25)+50,IF(AND($J14&gt;3,$J14&lt;=4),(($J14-3)*15)+75,IF(AND($J14&gt;4,I14&lt;=5),(($J14-4)*10)+90))))))</f>
        <v>92</v>
      </c>
      <c r="L14" s="29">
        <f t="shared" si="1"/>
        <v>1.2000000000000002</v>
      </c>
      <c r="M14" s="16"/>
    </row>
    <row r="15" spans="1:14" ht="23.45" customHeight="1">
      <c r="A15" s="13" t="s">
        <v>47</v>
      </c>
      <c r="B15" s="27">
        <v>4</v>
      </c>
      <c r="C15" s="27">
        <v>5</v>
      </c>
      <c r="D15" s="27">
        <v>5</v>
      </c>
      <c r="E15" s="27">
        <v>3</v>
      </c>
      <c r="F15" s="28">
        <f>ROUND((B15*$F$6)/100,2)</f>
        <v>1.6</v>
      </c>
      <c r="G15" s="28">
        <f>ROUND((C15*$G$6)/100,2)</f>
        <v>1</v>
      </c>
      <c r="H15" s="28">
        <f>ROUND((D15*$H$6)/100,2)</f>
        <v>1</v>
      </c>
      <c r="I15" s="28">
        <f>ROUND((E15*$I$6)/100,2)</f>
        <v>0.6</v>
      </c>
      <c r="J15" s="28">
        <f>SUM(F15:I15)</f>
        <v>4.2</v>
      </c>
      <c r="K15" s="28">
        <f t="shared" ref="K15:K16" si="2">IF($J15=0,0,IF(AND($J15&gt;0,$J15&lt;=1),(($J15-0)*25)+0,IF(AND($J15&gt;1,$J15&lt;=2),(($J15-1)*25)+25,IF(AND($J15&gt;2,$J15&lt;=3),(($J15-2)*25)+50,IF(AND($J15&gt;3,$J15&lt;=4),(($J15-3)*15)+75,IF(AND($J15&gt;4,I15&lt;=5),(($J15-4)*10)+90))))))</f>
        <v>92</v>
      </c>
      <c r="L15" s="29">
        <f t="shared" si="1"/>
        <v>1.2000000000000002</v>
      </c>
      <c r="M15" s="16"/>
    </row>
    <row r="16" spans="1:14" ht="23.45" customHeight="1">
      <c r="A16" s="13" t="s">
        <v>48</v>
      </c>
      <c r="B16" s="27">
        <v>4</v>
      </c>
      <c r="C16" s="27">
        <v>5</v>
      </c>
      <c r="D16" s="27">
        <v>5</v>
      </c>
      <c r="E16" s="27">
        <v>3</v>
      </c>
      <c r="F16" s="28">
        <f>ROUND((B16*$F$6)/100,2)</f>
        <v>1.6</v>
      </c>
      <c r="G16" s="28">
        <f>ROUND((C16*$G$6)/100,2)</f>
        <v>1</v>
      </c>
      <c r="H16" s="28">
        <f>ROUND((D16*$H$6)/100,2)</f>
        <v>1</v>
      </c>
      <c r="I16" s="28">
        <f>ROUND((E16*$I$6)/100,2)</f>
        <v>0.6</v>
      </c>
      <c r="J16" s="28">
        <f>SUM(F16:I16)</f>
        <v>4.2</v>
      </c>
      <c r="K16" s="28">
        <f t="shared" si="2"/>
        <v>92</v>
      </c>
      <c r="L16" s="29">
        <f t="shared" si="1"/>
        <v>1.2000000000000002</v>
      </c>
      <c r="M16" s="16"/>
    </row>
    <row r="17" spans="1:13" ht="23.45" customHeight="1">
      <c r="A17" s="12" t="s">
        <v>49</v>
      </c>
      <c r="B17" s="33"/>
      <c r="C17" s="33"/>
      <c r="D17" s="33"/>
      <c r="E17" s="33"/>
      <c r="F17" s="25"/>
      <c r="G17" s="25"/>
      <c r="H17" s="25"/>
      <c r="I17" s="25"/>
      <c r="J17" s="25"/>
      <c r="K17" s="31"/>
      <c r="L17" s="34"/>
      <c r="M17" s="16"/>
    </row>
    <row r="18" spans="1:13" ht="23.45" customHeight="1">
      <c r="A18" s="13" t="s">
        <v>50</v>
      </c>
      <c r="B18" s="27">
        <v>4</v>
      </c>
      <c r="C18" s="27">
        <v>5</v>
      </c>
      <c r="D18" s="27">
        <v>5</v>
      </c>
      <c r="E18" s="27">
        <v>3</v>
      </c>
      <c r="F18" s="28">
        <f>ROUND((B18*$F$6)/100,2)</f>
        <v>1.6</v>
      </c>
      <c r="G18" s="28">
        <f>ROUND((C18*$G$6)/100,2)</f>
        <v>1</v>
      </c>
      <c r="H18" s="28">
        <f>ROUND((D18*$H$6)/100,2)</f>
        <v>1</v>
      </c>
      <c r="I18" s="28">
        <f>ROUND((E18*$I$6)/100,2)</f>
        <v>0.6</v>
      </c>
      <c r="J18" s="28">
        <f>SUM(F18:I18)</f>
        <v>4.2</v>
      </c>
      <c r="K18" s="28">
        <f>IF($J18=0,0,IF(AND($J18&gt;0,$J18&lt;=1),(($J18-0)*25)+0,IF(AND($J18&gt;1,$J18&lt;=2),(($J18-1)*25)+25,IF(AND($J18&gt;2,$J18&lt;=3),(($J18-2)*25)+50,IF(AND($J18&gt;3,$J18&lt;=4),(($J18-3)*15)+75,IF(AND($J18&gt;4,I18&lt;=5),(($J18-4)*10)+90))))))</f>
        <v>92</v>
      </c>
      <c r="L18" s="29">
        <f t="shared" si="1"/>
        <v>1.2000000000000002</v>
      </c>
      <c r="M18" s="16"/>
    </row>
    <row r="19" spans="1:13" ht="21.6" customHeight="1"/>
    <row r="20" spans="1:13" ht="21.6" customHeight="1">
      <c r="A20" s="14" t="s">
        <v>69</v>
      </c>
    </row>
    <row r="21" spans="1:13" ht="21.6" customHeight="1">
      <c r="A21" s="15" t="s">
        <v>70</v>
      </c>
    </row>
    <row r="22" spans="1:13" ht="21.6" customHeight="1">
      <c r="A22" s="16" t="s">
        <v>71</v>
      </c>
    </row>
    <row r="23" spans="1:13" ht="21.6" customHeight="1"/>
    <row r="24" spans="1:13" ht="21.6" customHeight="1"/>
    <row r="25" spans="1:13" ht="21.6" customHeight="1"/>
    <row r="26" spans="1:13" ht="21.6" customHeight="1">
      <c r="J26" s="21"/>
      <c r="K26" s="21"/>
      <c r="L26" s="19"/>
      <c r="M26" s="16"/>
    </row>
    <row r="27" spans="1:13" ht="21.6" customHeight="1">
      <c r="A27" s="17" t="s">
        <v>146</v>
      </c>
    </row>
    <row r="28" spans="1:13" ht="21.6" customHeight="1">
      <c r="A28" s="15" t="s">
        <v>51</v>
      </c>
      <c r="B28" s="18"/>
      <c r="C28" s="15"/>
      <c r="D28" s="18"/>
      <c r="E28" s="15"/>
      <c r="J28" s="21"/>
      <c r="K28" s="21"/>
      <c r="L28" s="19"/>
      <c r="M28" s="16"/>
    </row>
    <row r="29" spans="1:13" ht="21.6" customHeight="1">
      <c r="A29" s="15" t="s">
        <v>72</v>
      </c>
      <c r="B29" s="15" t="s">
        <v>52</v>
      </c>
      <c r="C29" s="15"/>
      <c r="D29" s="18"/>
      <c r="E29" s="15"/>
      <c r="F29" s="22" t="s">
        <v>53</v>
      </c>
      <c r="G29" s="16"/>
      <c r="J29" s="21"/>
      <c r="K29" s="21"/>
      <c r="L29" s="19"/>
      <c r="M29" s="16"/>
    </row>
    <row r="30" spans="1:13" ht="21.6" customHeight="1">
      <c r="J30" s="21"/>
      <c r="K30" s="21"/>
      <c r="L30" s="19"/>
      <c r="M30" s="16"/>
    </row>
    <row r="31" spans="1:13" ht="21.6" customHeight="1">
      <c r="A31" s="167" t="s">
        <v>54</v>
      </c>
      <c r="B31" s="189" t="s">
        <v>55</v>
      </c>
      <c r="C31" s="189"/>
      <c r="D31" s="189"/>
      <c r="E31" s="189"/>
      <c r="F31" s="189"/>
      <c r="G31" s="190" t="s">
        <v>5</v>
      </c>
      <c r="H31" s="191"/>
      <c r="I31" s="83" t="s">
        <v>30</v>
      </c>
    </row>
    <row r="32" spans="1:13" ht="42">
      <c r="A32" s="168"/>
      <c r="B32" s="35" t="s">
        <v>56</v>
      </c>
      <c r="C32" s="36" t="s">
        <v>57</v>
      </c>
      <c r="D32" s="36" t="s">
        <v>58</v>
      </c>
      <c r="E32" s="36" t="s">
        <v>59</v>
      </c>
      <c r="F32" s="35" t="s">
        <v>60</v>
      </c>
      <c r="G32" s="37" t="s">
        <v>36</v>
      </c>
      <c r="H32" s="87" t="s">
        <v>37</v>
      </c>
      <c r="I32" s="84" t="s">
        <v>38</v>
      </c>
      <c r="K32" s="16"/>
      <c r="L32" s="16"/>
      <c r="M32" s="16"/>
    </row>
    <row r="33" spans="1:13" ht="21.6" customHeight="1">
      <c r="A33" s="179"/>
      <c r="B33" s="89" t="s">
        <v>61</v>
      </c>
      <c r="C33" s="89" t="s">
        <v>61</v>
      </c>
      <c r="D33" s="89" t="s">
        <v>61</v>
      </c>
      <c r="E33" s="89" t="s">
        <v>61</v>
      </c>
      <c r="F33" s="89" t="s">
        <v>61</v>
      </c>
      <c r="G33" s="38" t="s">
        <v>62</v>
      </c>
      <c r="H33" s="38" t="s">
        <v>63</v>
      </c>
      <c r="I33" s="39" t="s">
        <v>64</v>
      </c>
      <c r="J33" s="16"/>
      <c r="K33" s="16"/>
      <c r="L33" s="16"/>
      <c r="M33" s="16"/>
    </row>
    <row r="34" spans="1:13" ht="22.15" customHeight="1">
      <c r="A34" s="23" t="s">
        <v>39</v>
      </c>
      <c r="B34" s="88"/>
      <c r="C34" s="88"/>
      <c r="D34" s="88"/>
      <c r="E34" s="88"/>
      <c r="F34" s="88"/>
      <c r="G34" s="40"/>
      <c r="H34" s="88"/>
      <c r="I34" s="41"/>
      <c r="J34" s="16"/>
      <c r="K34" s="16"/>
      <c r="L34" s="16"/>
      <c r="M34" s="16"/>
    </row>
    <row r="35" spans="1:13" ht="22.15" customHeight="1">
      <c r="A35" s="13" t="s">
        <v>40</v>
      </c>
      <c r="B35" s="42">
        <f>COUNTIF($B$8:$E$8,1)</f>
        <v>1</v>
      </c>
      <c r="C35" s="42">
        <f>COUNTIF($B$8:$E$8,2)</f>
        <v>0</v>
      </c>
      <c r="D35" s="42">
        <f>COUNTIF($B$8:$E$8,3)</f>
        <v>0</v>
      </c>
      <c r="E35" s="42">
        <f>COUNTIF($B$8:$E$8,4)</f>
        <v>1</v>
      </c>
      <c r="F35" s="42">
        <f>COUNTIF($B$8:$E$8,5)</f>
        <v>2</v>
      </c>
      <c r="G35" s="43">
        <f>J8</f>
        <v>3.8000000000000003</v>
      </c>
      <c r="H35" s="43">
        <f t="shared" ref="H35:I39" si="3">K8</f>
        <v>87</v>
      </c>
      <c r="I35" s="43">
        <f t="shared" si="3"/>
        <v>0.80000000000000027</v>
      </c>
      <c r="J35" s="16"/>
      <c r="K35" s="16"/>
      <c r="L35" s="16"/>
      <c r="M35" s="16"/>
    </row>
    <row r="36" spans="1:13" ht="22.15" customHeight="1">
      <c r="A36" s="13" t="s">
        <v>41</v>
      </c>
      <c r="B36" s="42">
        <f>COUNTIF($B$9:$E$9,1)</f>
        <v>0</v>
      </c>
      <c r="C36" s="42">
        <f>COUNTIF($B$9:$E$9,2)</f>
        <v>1</v>
      </c>
      <c r="D36" s="42">
        <f>COUNTIF($B$9:$E$9,3)</f>
        <v>0</v>
      </c>
      <c r="E36" s="42">
        <f>COUNTIF($B$9:$E$9,4)</f>
        <v>1</v>
      </c>
      <c r="F36" s="42">
        <f>COUNTIF($B$9:$E$9,5)</f>
        <v>2</v>
      </c>
      <c r="G36" s="43">
        <f>J9</f>
        <v>4</v>
      </c>
      <c r="H36" s="43">
        <f t="shared" si="3"/>
        <v>90</v>
      </c>
      <c r="I36" s="43">
        <f t="shared" si="3"/>
        <v>1</v>
      </c>
      <c r="J36" s="16"/>
      <c r="K36" s="16"/>
      <c r="L36" s="16"/>
      <c r="M36" s="16"/>
    </row>
    <row r="37" spans="1:13" ht="22.15" customHeight="1">
      <c r="A37" s="13" t="s">
        <v>42</v>
      </c>
      <c r="B37" s="42">
        <f>COUNTIF($B$10:$E$10,1)</f>
        <v>0</v>
      </c>
      <c r="C37" s="42">
        <f>COUNTIF($B$10:$E$10,2)</f>
        <v>0</v>
      </c>
      <c r="D37" s="42">
        <f>COUNTIF($B$10:$E$10,3)</f>
        <v>1</v>
      </c>
      <c r="E37" s="42">
        <f>COUNTIF($B$10:$E$10,4)</f>
        <v>1</v>
      </c>
      <c r="F37" s="42">
        <f>COUNTIF($B$10:$E$10,5)</f>
        <v>2</v>
      </c>
      <c r="G37" s="43">
        <f>J10</f>
        <v>4.2</v>
      </c>
      <c r="H37" s="43">
        <f t="shared" si="3"/>
        <v>92</v>
      </c>
      <c r="I37" s="43">
        <f t="shared" si="3"/>
        <v>1.2000000000000002</v>
      </c>
      <c r="J37" s="16"/>
      <c r="K37" s="16"/>
      <c r="L37" s="16"/>
      <c r="M37" s="16"/>
    </row>
    <row r="38" spans="1:13" ht="22.15" customHeight="1">
      <c r="A38" s="13" t="s">
        <v>43</v>
      </c>
      <c r="B38" s="42">
        <f>COUNTIF($B$11:$E$11,1)</f>
        <v>0</v>
      </c>
      <c r="C38" s="42">
        <f>COUNTIF($B$11:$E$11,2)</f>
        <v>0</v>
      </c>
      <c r="D38" s="42">
        <f>COUNTIF($B$11:$E$11,3)</f>
        <v>1</v>
      </c>
      <c r="E38" s="42">
        <f>COUNTIF($B$11:$E$11,4)</f>
        <v>1</v>
      </c>
      <c r="F38" s="42">
        <f>COUNTIF($B$11:$E$11,5)</f>
        <v>2</v>
      </c>
      <c r="G38" s="43">
        <f>J11</f>
        <v>4.2</v>
      </c>
      <c r="H38" s="43">
        <f t="shared" si="3"/>
        <v>92</v>
      </c>
      <c r="I38" s="43">
        <f t="shared" si="3"/>
        <v>1.2000000000000002</v>
      </c>
      <c r="J38" s="16"/>
      <c r="K38" s="16"/>
      <c r="L38" s="16"/>
      <c r="M38" s="16"/>
    </row>
    <row r="39" spans="1:13" ht="22.15" customHeight="1">
      <c r="A39" s="13" t="s">
        <v>44</v>
      </c>
      <c r="B39" s="42">
        <f>COUNTIF($B$12:$E$12,1)</f>
        <v>0</v>
      </c>
      <c r="C39" s="42">
        <f>COUNTIF($B$12:$E$12,2)</f>
        <v>0</v>
      </c>
      <c r="D39" s="42">
        <f>COUNTIF($B$12:$E$12,3)</f>
        <v>1</v>
      </c>
      <c r="E39" s="42">
        <f>COUNTIF($B$12:$E$12,4)</f>
        <v>1</v>
      </c>
      <c r="F39" s="42">
        <f>COUNTIF($B$12:$E$12,5)</f>
        <v>2</v>
      </c>
      <c r="G39" s="43">
        <f>J12</f>
        <v>4.2</v>
      </c>
      <c r="H39" s="43">
        <f t="shared" si="3"/>
        <v>92</v>
      </c>
      <c r="I39" s="43">
        <f t="shared" si="3"/>
        <v>1.2000000000000002</v>
      </c>
      <c r="J39" s="16"/>
      <c r="K39" s="16"/>
      <c r="L39" s="16"/>
      <c r="M39" s="16"/>
    </row>
    <row r="40" spans="1:13" ht="22.15" customHeight="1">
      <c r="A40" s="23" t="s">
        <v>45</v>
      </c>
      <c r="B40" s="42"/>
      <c r="C40" s="42"/>
      <c r="D40" s="42"/>
      <c r="E40" s="42"/>
      <c r="F40" s="42"/>
      <c r="G40" s="43"/>
      <c r="H40" s="42"/>
      <c r="I40" s="44"/>
      <c r="J40" s="16"/>
      <c r="K40" s="16"/>
      <c r="L40" s="16"/>
      <c r="M40" s="16"/>
    </row>
    <row r="41" spans="1:13" ht="22.15" customHeight="1">
      <c r="A41" s="13" t="s">
        <v>46</v>
      </c>
      <c r="B41" s="42">
        <f>COUNTIF($B$14:$E$14,1)</f>
        <v>0</v>
      </c>
      <c r="C41" s="42">
        <f>COUNTIF($B$14:$E$14,2)</f>
        <v>0</v>
      </c>
      <c r="D41" s="42">
        <f>COUNTIF($B$14:$E$14,3)</f>
        <v>1</v>
      </c>
      <c r="E41" s="42">
        <f>COUNTIF($B$14:$E$14,4)</f>
        <v>1</v>
      </c>
      <c r="F41" s="42">
        <f>COUNTIF($B$14:$E$14,5)</f>
        <v>2</v>
      </c>
      <c r="G41" s="43">
        <f>J14</f>
        <v>4.2</v>
      </c>
      <c r="H41" s="43">
        <f t="shared" ref="H41:I43" si="4">K14</f>
        <v>92</v>
      </c>
      <c r="I41" s="43">
        <f t="shared" si="4"/>
        <v>1.2000000000000002</v>
      </c>
      <c r="J41" s="16"/>
      <c r="K41" s="16"/>
      <c r="L41" s="16"/>
      <c r="M41" s="16"/>
    </row>
    <row r="42" spans="1:13" ht="22.15" customHeight="1">
      <c r="A42" s="13" t="s">
        <v>47</v>
      </c>
      <c r="B42" s="42">
        <f>COUNTIF($B$15:$E$15,1)</f>
        <v>0</v>
      </c>
      <c r="C42" s="42">
        <f>COUNTIF($B$15:$E$15,2)</f>
        <v>0</v>
      </c>
      <c r="D42" s="42">
        <f>COUNTIF($B$15:$E$15,3)</f>
        <v>1</v>
      </c>
      <c r="E42" s="42">
        <f>COUNTIF($B$15:$E$15,4)</f>
        <v>1</v>
      </c>
      <c r="F42" s="42">
        <f>COUNTIF($B$15:$E$15,5)</f>
        <v>2</v>
      </c>
      <c r="G42" s="43">
        <f>J15</f>
        <v>4.2</v>
      </c>
      <c r="H42" s="43">
        <f t="shared" si="4"/>
        <v>92</v>
      </c>
      <c r="I42" s="43">
        <f t="shared" si="4"/>
        <v>1.2000000000000002</v>
      </c>
      <c r="J42" s="16"/>
      <c r="K42" s="16"/>
      <c r="L42" s="16"/>
      <c r="M42" s="16"/>
    </row>
    <row r="43" spans="1:13" ht="22.15" customHeight="1">
      <c r="A43" s="13" t="s">
        <v>48</v>
      </c>
      <c r="B43" s="42">
        <f>COUNTIF($B$16:$E$16,1)</f>
        <v>0</v>
      </c>
      <c r="C43" s="42">
        <f>COUNTIF($B$16:$E$16,2)</f>
        <v>0</v>
      </c>
      <c r="D43" s="42">
        <f>COUNTIF($B$16:$E$16,3)</f>
        <v>1</v>
      </c>
      <c r="E43" s="42">
        <f>COUNTIF($B$16:$E$16,4)</f>
        <v>1</v>
      </c>
      <c r="F43" s="42">
        <f>COUNTIF($B$16:$E$16,5)</f>
        <v>2</v>
      </c>
      <c r="G43" s="43">
        <f>J16</f>
        <v>4.2</v>
      </c>
      <c r="H43" s="43">
        <f t="shared" si="4"/>
        <v>92</v>
      </c>
      <c r="I43" s="43">
        <f t="shared" si="4"/>
        <v>1.2000000000000002</v>
      </c>
      <c r="J43" s="16"/>
      <c r="K43" s="16"/>
      <c r="L43" s="16"/>
      <c r="M43" s="16"/>
    </row>
    <row r="44" spans="1:13" ht="22.15" customHeight="1">
      <c r="A44" s="23" t="s">
        <v>49</v>
      </c>
      <c r="B44" s="42"/>
      <c r="C44" s="42"/>
      <c r="D44" s="42"/>
      <c r="E44" s="42"/>
      <c r="F44" s="42"/>
      <c r="G44" s="43"/>
      <c r="H44" s="42"/>
      <c r="I44" s="44"/>
      <c r="J44" s="16"/>
      <c r="K44" s="16"/>
      <c r="L44" s="16"/>
      <c r="M44" s="16"/>
    </row>
    <row r="45" spans="1:13" ht="22.15" customHeight="1">
      <c r="A45" s="13" t="s">
        <v>50</v>
      </c>
      <c r="B45" s="42">
        <f>COUNTIF($B$18:$E$18,1)</f>
        <v>0</v>
      </c>
      <c r="C45" s="42">
        <f>COUNTIF($B$18:$E$18,2)</f>
        <v>0</v>
      </c>
      <c r="D45" s="42">
        <f>COUNTIF($B$18:$E$18,3)</f>
        <v>1</v>
      </c>
      <c r="E45" s="42">
        <f>COUNTIF($B$18:$E$18,4)</f>
        <v>1</v>
      </c>
      <c r="F45" s="42">
        <f>COUNTIF($B$18:$E$18,5)</f>
        <v>2</v>
      </c>
      <c r="G45" s="43">
        <f>J18</f>
        <v>4.2</v>
      </c>
      <c r="H45" s="43">
        <f t="shared" ref="H45:I45" si="5">K18</f>
        <v>92</v>
      </c>
      <c r="I45" s="43">
        <f t="shared" si="5"/>
        <v>1.2000000000000002</v>
      </c>
      <c r="J45" s="16"/>
      <c r="K45" s="16"/>
      <c r="L45" s="16"/>
      <c r="M45" s="16"/>
    </row>
    <row r="46" spans="1:13" ht="21.6" customHeight="1"/>
    <row r="47" spans="1:13" ht="21.6" customHeight="1">
      <c r="A47" s="18" t="s">
        <v>65</v>
      </c>
      <c r="B47" s="195" t="s">
        <v>66</v>
      </c>
      <c r="C47" s="195"/>
      <c r="D47" s="195"/>
      <c r="E47" s="45" t="s">
        <v>67</v>
      </c>
      <c r="F47" s="46">
        <f>ROUND((SUM(H35:H45)*20/900),2)</f>
        <v>18.239999999999998</v>
      </c>
      <c r="G47" s="82" t="s">
        <v>1</v>
      </c>
    </row>
    <row r="48" spans="1:13" ht="21.6" customHeight="1">
      <c r="B48" s="182" t="s">
        <v>68</v>
      </c>
      <c r="C48" s="182"/>
      <c r="D48" s="182"/>
    </row>
  </sheetData>
  <mergeCells count="12">
    <mergeCell ref="J4:K4"/>
    <mergeCell ref="J5:J6"/>
    <mergeCell ref="K5:K6"/>
    <mergeCell ref="A3:N3"/>
    <mergeCell ref="B47:D47"/>
    <mergeCell ref="B48:D48"/>
    <mergeCell ref="A4:A5"/>
    <mergeCell ref="B4:E4"/>
    <mergeCell ref="F4:I4"/>
    <mergeCell ref="A31:A33"/>
    <mergeCell ref="B31:F31"/>
    <mergeCell ref="G31:H31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22" workbookViewId="0">
      <selection activeCell="E29" sqref="E29"/>
    </sheetView>
  </sheetViews>
  <sheetFormatPr defaultColWidth="8.875" defaultRowHeight="21"/>
  <cols>
    <col min="1" max="1" width="39.625" style="16" customWidth="1"/>
    <col min="2" max="6" width="12.125" style="19" customWidth="1"/>
    <col min="7" max="9" width="12.25" style="20" customWidth="1"/>
    <col min="10" max="11" width="9.375" style="20" customWidth="1"/>
    <col min="12" max="12" width="11.625" style="21" customWidth="1"/>
    <col min="13" max="13" width="11.625" style="19" customWidth="1"/>
    <col min="14" max="14" width="16.25" style="16" customWidth="1"/>
    <col min="15" max="16384" width="8.875" style="16"/>
  </cols>
  <sheetData>
    <row r="1" spans="1:14" ht="21.6" customHeight="1">
      <c r="A1" s="17" t="s">
        <v>145</v>
      </c>
    </row>
    <row r="2" spans="1:14" ht="21.6" customHeight="1">
      <c r="A2" s="15" t="s">
        <v>72</v>
      </c>
      <c r="B2" s="15" t="s">
        <v>52</v>
      </c>
      <c r="C2" s="15"/>
      <c r="D2" s="18"/>
      <c r="E2" s="15"/>
      <c r="F2" s="22" t="s">
        <v>53</v>
      </c>
      <c r="G2" s="16"/>
    </row>
    <row r="3" spans="1:14" s="11" customFormat="1" ht="21.6" customHeight="1">
      <c r="A3" s="178" t="s">
        <v>73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s="17" customFormat="1" ht="32.450000000000003" customHeight="1">
      <c r="A4" s="167" t="s">
        <v>27</v>
      </c>
      <c r="B4" s="183" t="s">
        <v>28</v>
      </c>
      <c r="C4" s="184"/>
      <c r="D4" s="184"/>
      <c r="E4" s="186" t="s">
        <v>29</v>
      </c>
      <c r="F4" s="187"/>
      <c r="G4" s="188"/>
      <c r="H4" s="190" t="s">
        <v>5</v>
      </c>
      <c r="I4" s="191"/>
      <c r="J4" s="83" t="s">
        <v>30</v>
      </c>
    </row>
    <row r="5" spans="1:14" s="17" customFormat="1" ht="21.6" customHeight="1">
      <c r="A5" s="168"/>
      <c r="B5" s="85" t="s">
        <v>31</v>
      </c>
      <c r="C5" s="85" t="s">
        <v>32</v>
      </c>
      <c r="D5" s="85" t="s">
        <v>33</v>
      </c>
      <c r="E5" s="86" t="s">
        <v>31</v>
      </c>
      <c r="F5" s="86" t="s">
        <v>32</v>
      </c>
      <c r="G5" s="86" t="s">
        <v>33</v>
      </c>
      <c r="H5" s="192" t="s">
        <v>36</v>
      </c>
      <c r="I5" s="193" t="s">
        <v>37</v>
      </c>
      <c r="J5" s="84" t="s">
        <v>38</v>
      </c>
    </row>
    <row r="6" spans="1:14" s="17" customFormat="1" ht="16.149999999999999" customHeight="1">
      <c r="A6" s="84"/>
      <c r="B6" s="85"/>
      <c r="C6" s="85"/>
      <c r="D6" s="85"/>
      <c r="E6" s="24">
        <v>40</v>
      </c>
      <c r="F6" s="24">
        <v>30</v>
      </c>
      <c r="G6" s="24">
        <v>30</v>
      </c>
      <c r="H6" s="192"/>
      <c r="I6" s="194"/>
      <c r="J6" s="84"/>
    </row>
    <row r="7" spans="1:14" ht="28.15" customHeight="1">
      <c r="A7" s="12" t="s">
        <v>39</v>
      </c>
      <c r="B7" s="25"/>
      <c r="C7" s="25"/>
      <c r="D7" s="25"/>
      <c r="E7" s="25"/>
      <c r="F7" s="25"/>
      <c r="G7" s="25"/>
      <c r="H7" s="25"/>
      <c r="I7" s="25"/>
      <c r="J7" s="26"/>
      <c r="K7" s="16"/>
      <c r="L7" s="16"/>
      <c r="M7" s="16"/>
    </row>
    <row r="8" spans="1:14" ht="23.45" customHeight="1">
      <c r="A8" s="13" t="s">
        <v>40</v>
      </c>
      <c r="B8" s="27">
        <v>4</v>
      </c>
      <c r="C8" s="27">
        <v>5</v>
      </c>
      <c r="D8" s="27">
        <v>3</v>
      </c>
      <c r="E8" s="28">
        <f>ROUND((B8*$E$6)/100,2)</f>
        <v>1.6</v>
      </c>
      <c r="F8" s="28">
        <f>ROUND((C8*$F$6)/100,2)</f>
        <v>1.5</v>
      </c>
      <c r="G8" s="28">
        <f>ROUND((D8*$G$6)/100,2)</f>
        <v>0.9</v>
      </c>
      <c r="H8" s="28">
        <f>SUM(E8:G8)</f>
        <v>4</v>
      </c>
      <c r="I8" s="28">
        <f>IF($H8=0,0,IF(AND($H8&gt;0,$H8&lt;=1),(($H8-0)*25)+0,IF(AND($H8&gt;1,$H8&lt;=2),(($H8-1)*25)+25,IF(AND($H8&gt;2,$H8&lt;=3),(($H8-2)*25)+50,IF(AND($H8&gt;3,$H8&lt;=4),(($H8-3)*15)+75,IF(AND($H8&gt;4,G8&lt;=5),(($H8-4)*10)+90))))))</f>
        <v>90</v>
      </c>
      <c r="J8" s="29">
        <f>H8-3</f>
        <v>1</v>
      </c>
      <c r="K8" s="16"/>
      <c r="L8" s="16"/>
      <c r="M8" s="16"/>
    </row>
    <row r="9" spans="1:14" ht="23.45" customHeight="1">
      <c r="A9" s="13" t="s">
        <v>41</v>
      </c>
      <c r="B9" s="27">
        <v>4</v>
      </c>
      <c r="C9" s="27">
        <v>5</v>
      </c>
      <c r="D9" s="27">
        <v>5</v>
      </c>
      <c r="E9" s="28">
        <f>ROUND((B9*$E$6)/100,2)</f>
        <v>1.6</v>
      </c>
      <c r="F9" s="28">
        <f>ROUND((C9*$F$6)/100,2)</f>
        <v>1.5</v>
      </c>
      <c r="G9" s="28">
        <f>ROUND((D9*$G$6)/100,2)</f>
        <v>1.5</v>
      </c>
      <c r="H9" s="28">
        <f>SUM(E9:G9)</f>
        <v>4.5999999999999996</v>
      </c>
      <c r="I9" s="28">
        <f>IF($H9=0,0,IF(AND($H9&gt;0,$H9&lt;=1),(($H9-0)*25)+0,IF(AND($H9&gt;1,$H9&lt;=2),(($H9-1)*25)+25,IF(AND($H9&gt;2,$H9&lt;=3),(($H9-2)*25)+50,IF(AND($H9&gt;3,$H9&lt;=4),(($H9-3)*15)+75,IF(AND($H9&gt;4,G9&lt;=5),(($H9-4)*10)+90))))))</f>
        <v>96</v>
      </c>
      <c r="J9" s="29">
        <f t="shared" ref="J9:J18" si="0">H9-3</f>
        <v>1.5999999999999996</v>
      </c>
      <c r="K9" s="16"/>
      <c r="L9" s="16"/>
      <c r="M9" s="16"/>
    </row>
    <row r="10" spans="1:14" ht="23.45" customHeight="1">
      <c r="A10" s="13" t="s">
        <v>42</v>
      </c>
      <c r="B10" s="27">
        <v>4</v>
      </c>
      <c r="C10" s="27">
        <v>5</v>
      </c>
      <c r="D10" s="27">
        <v>3</v>
      </c>
      <c r="E10" s="28">
        <f>ROUND((B10*$E$6)/100,2)</f>
        <v>1.6</v>
      </c>
      <c r="F10" s="28">
        <f>ROUND((C10*$F$6)/100,2)</f>
        <v>1.5</v>
      </c>
      <c r="G10" s="28">
        <f>ROUND((D10*$G$6)/100,2)</f>
        <v>0.9</v>
      </c>
      <c r="H10" s="28">
        <f>SUM(E10:G10)</f>
        <v>4</v>
      </c>
      <c r="I10" s="28">
        <f t="shared" ref="I10:I18" si="1">IF($H10=0,0,IF(AND($H10&gt;0,$H10&lt;=1),(($H10-0)*25)+0,IF(AND($H10&gt;1,$H10&lt;=2),(($H10-1)*25)+25,IF(AND($H10&gt;2,$H10&lt;=3),(($H10-2)*25)+50,IF(AND($H10&gt;3,$H10&lt;=4),(($H10-3)*15)+75,IF(AND($H10&gt;4,G10&lt;=5),(($H10-4)*10)+90))))))</f>
        <v>90</v>
      </c>
      <c r="J10" s="29">
        <f t="shared" si="0"/>
        <v>1</v>
      </c>
      <c r="K10" s="16"/>
      <c r="L10" s="16"/>
      <c r="M10" s="16"/>
    </row>
    <row r="11" spans="1:14" ht="23.45" customHeight="1">
      <c r="A11" s="13" t="s">
        <v>43</v>
      </c>
      <c r="B11" s="27">
        <v>4</v>
      </c>
      <c r="C11" s="27">
        <v>5</v>
      </c>
      <c r="D11" s="27">
        <v>5</v>
      </c>
      <c r="E11" s="28">
        <f>ROUND((B11*$E$6)/100,2)</f>
        <v>1.6</v>
      </c>
      <c r="F11" s="28">
        <f>ROUND((C11*$F$6)/100,2)</f>
        <v>1.5</v>
      </c>
      <c r="G11" s="28">
        <f>ROUND((D11*$G$6)/100,2)</f>
        <v>1.5</v>
      </c>
      <c r="H11" s="28">
        <f>SUM(E11:G11)</f>
        <v>4.5999999999999996</v>
      </c>
      <c r="I11" s="28">
        <f t="shared" si="1"/>
        <v>96</v>
      </c>
      <c r="J11" s="29">
        <f t="shared" si="0"/>
        <v>1.5999999999999996</v>
      </c>
      <c r="K11" s="16"/>
      <c r="L11" s="16"/>
      <c r="M11" s="16"/>
    </row>
    <row r="12" spans="1:14" ht="23.45" customHeight="1">
      <c r="A12" s="13" t="s">
        <v>44</v>
      </c>
      <c r="B12" s="27">
        <v>4</v>
      </c>
      <c r="C12" s="27">
        <v>5</v>
      </c>
      <c r="D12" s="27">
        <v>5</v>
      </c>
      <c r="E12" s="28">
        <f>ROUND((B12*$E$6)/100,2)</f>
        <v>1.6</v>
      </c>
      <c r="F12" s="28">
        <f>ROUND((C12*$F$6)/100,2)</f>
        <v>1.5</v>
      </c>
      <c r="G12" s="28">
        <f>ROUND((D12*$G$6)/100,2)</f>
        <v>1.5</v>
      </c>
      <c r="H12" s="28">
        <f>SUM(E12:G12)</f>
        <v>4.5999999999999996</v>
      </c>
      <c r="I12" s="28">
        <f t="shared" si="1"/>
        <v>96</v>
      </c>
      <c r="J12" s="29">
        <f t="shared" si="0"/>
        <v>1.5999999999999996</v>
      </c>
      <c r="K12" s="16"/>
      <c r="L12" s="16"/>
      <c r="M12" s="16"/>
    </row>
    <row r="13" spans="1:14" ht="23.45" customHeight="1">
      <c r="A13" s="12" t="s">
        <v>45</v>
      </c>
      <c r="B13" s="30"/>
      <c r="C13" s="30"/>
      <c r="D13" s="30"/>
      <c r="E13" s="25"/>
      <c r="F13" s="25"/>
      <c r="G13" s="25"/>
      <c r="H13" s="25"/>
      <c r="I13" s="31"/>
      <c r="J13" s="32"/>
      <c r="K13" s="16"/>
      <c r="L13" s="16"/>
      <c r="M13" s="16"/>
    </row>
    <row r="14" spans="1:14" ht="23.45" customHeight="1">
      <c r="A14" s="13" t="s">
        <v>46</v>
      </c>
      <c r="B14" s="27">
        <v>4</v>
      </c>
      <c r="C14" s="27">
        <v>5</v>
      </c>
      <c r="D14" s="27">
        <v>5</v>
      </c>
      <c r="E14" s="28">
        <f>ROUND((B14*$E$6)/100,2)</f>
        <v>1.6</v>
      </c>
      <c r="F14" s="28">
        <f>ROUND((C14*$F$6)/100,2)</f>
        <v>1.5</v>
      </c>
      <c r="G14" s="28">
        <f>ROUND((D14*$G$6)/100,2)</f>
        <v>1.5</v>
      </c>
      <c r="H14" s="28">
        <f>SUM(E14:G14)</f>
        <v>4.5999999999999996</v>
      </c>
      <c r="I14" s="28">
        <f t="shared" si="1"/>
        <v>96</v>
      </c>
      <c r="J14" s="29">
        <f t="shared" si="0"/>
        <v>1.5999999999999996</v>
      </c>
      <c r="K14" s="16"/>
      <c r="L14" s="16"/>
      <c r="M14" s="16"/>
    </row>
    <row r="15" spans="1:14" ht="23.45" customHeight="1">
      <c r="A15" s="13" t="s">
        <v>47</v>
      </c>
      <c r="B15" s="27">
        <v>4</v>
      </c>
      <c r="C15" s="27">
        <v>5</v>
      </c>
      <c r="D15" s="27">
        <v>5</v>
      </c>
      <c r="E15" s="28">
        <f>ROUND((B15*$E$6)/100,2)</f>
        <v>1.6</v>
      </c>
      <c r="F15" s="28">
        <f>ROUND((C15*$F$6)/100,2)</f>
        <v>1.5</v>
      </c>
      <c r="G15" s="28">
        <f>ROUND((D15*$G$6)/100,2)</f>
        <v>1.5</v>
      </c>
      <c r="H15" s="28">
        <f>SUM(E15:G15)</f>
        <v>4.5999999999999996</v>
      </c>
      <c r="I15" s="28">
        <f t="shared" si="1"/>
        <v>96</v>
      </c>
      <c r="J15" s="29">
        <f t="shared" si="0"/>
        <v>1.5999999999999996</v>
      </c>
      <c r="K15" s="16"/>
      <c r="L15" s="16"/>
      <c r="M15" s="16"/>
    </row>
    <row r="16" spans="1:14" ht="23.45" customHeight="1">
      <c r="A16" s="13" t="s">
        <v>48</v>
      </c>
      <c r="B16" s="27">
        <v>4</v>
      </c>
      <c r="C16" s="27">
        <v>5</v>
      </c>
      <c r="D16" s="27">
        <v>5</v>
      </c>
      <c r="E16" s="28">
        <f>ROUND((B16*$E$6)/100,2)</f>
        <v>1.6</v>
      </c>
      <c r="F16" s="28">
        <f>ROUND((C16*$F$6)/100,2)</f>
        <v>1.5</v>
      </c>
      <c r="G16" s="28">
        <f>ROUND((D16*$G$6)/100,2)</f>
        <v>1.5</v>
      </c>
      <c r="H16" s="28">
        <f>SUM(E16:G16)</f>
        <v>4.5999999999999996</v>
      </c>
      <c r="I16" s="28">
        <f t="shared" si="1"/>
        <v>96</v>
      </c>
      <c r="J16" s="29">
        <f t="shared" si="0"/>
        <v>1.5999999999999996</v>
      </c>
      <c r="K16" s="16"/>
      <c r="L16" s="16"/>
      <c r="M16" s="16"/>
    </row>
    <row r="17" spans="1:13" ht="23.45" customHeight="1">
      <c r="A17" s="12" t="s">
        <v>49</v>
      </c>
      <c r="B17" s="33"/>
      <c r="C17" s="33"/>
      <c r="D17" s="33"/>
      <c r="E17" s="25"/>
      <c r="F17" s="25"/>
      <c r="G17" s="25"/>
      <c r="H17" s="25"/>
      <c r="I17" s="31"/>
      <c r="J17" s="34"/>
      <c r="K17" s="16"/>
      <c r="L17" s="16"/>
      <c r="M17" s="16"/>
    </row>
    <row r="18" spans="1:13" ht="23.45" customHeight="1">
      <c r="A18" s="13" t="s">
        <v>50</v>
      </c>
      <c r="B18" s="27">
        <v>4</v>
      </c>
      <c r="C18" s="27">
        <v>5</v>
      </c>
      <c r="D18" s="27">
        <v>5</v>
      </c>
      <c r="E18" s="28">
        <f>ROUND((B18*$E$6)/100,2)</f>
        <v>1.6</v>
      </c>
      <c r="F18" s="28">
        <f>ROUND((C18*$F$6)/100,2)</f>
        <v>1.5</v>
      </c>
      <c r="G18" s="28">
        <f>ROUND((D18*$G$6)/100,2)</f>
        <v>1.5</v>
      </c>
      <c r="H18" s="28">
        <f>SUM(E18:G18)</f>
        <v>4.5999999999999996</v>
      </c>
      <c r="I18" s="28">
        <f t="shared" si="1"/>
        <v>96</v>
      </c>
      <c r="J18" s="29">
        <f t="shared" si="0"/>
        <v>1.5999999999999996</v>
      </c>
      <c r="K18" s="16"/>
      <c r="L18" s="16"/>
      <c r="M18" s="16"/>
    </row>
    <row r="19" spans="1:13" ht="21.6" customHeight="1">
      <c r="A19" s="14" t="s">
        <v>69</v>
      </c>
    </row>
    <row r="20" spans="1:13" ht="21.6" customHeight="1">
      <c r="A20" s="15" t="s">
        <v>70</v>
      </c>
    </row>
    <row r="21" spans="1:13" ht="21.6" customHeight="1">
      <c r="A21" s="16" t="s">
        <v>71</v>
      </c>
    </row>
    <row r="22" spans="1:13" ht="21.6" customHeight="1"/>
    <row r="23" spans="1:13" ht="21.6" customHeight="1"/>
    <row r="24" spans="1:13" ht="21.6" customHeight="1"/>
    <row r="25" spans="1:13" ht="21.6" customHeight="1">
      <c r="J25" s="21"/>
      <c r="K25" s="21"/>
      <c r="L25" s="19"/>
      <c r="M25" s="16"/>
    </row>
    <row r="26" spans="1:13" ht="21.6" customHeight="1">
      <c r="J26" s="21"/>
      <c r="K26" s="21"/>
      <c r="L26" s="19"/>
      <c r="M26" s="16"/>
    </row>
    <row r="27" spans="1:13" ht="21.6" customHeight="1">
      <c r="J27" s="21"/>
      <c r="K27" s="21"/>
      <c r="L27" s="19"/>
      <c r="M27" s="16"/>
    </row>
    <row r="28" spans="1:13" ht="21.6" customHeight="1">
      <c r="J28" s="21"/>
      <c r="K28" s="21"/>
      <c r="L28" s="19"/>
      <c r="M28" s="16"/>
    </row>
    <row r="29" spans="1:13" ht="21.6" customHeight="1">
      <c r="J29" s="21"/>
      <c r="K29" s="21"/>
      <c r="L29" s="19"/>
      <c r="M29" s="16"/>
    </row>
    <row r="30" spans="1:13" ht="21.6" customHeight="1">
      <c r="J30" s="21"/>
      <c r="K30" s="21"/>
      <c r="L30" s="19"/>
      <c r="M30" s="16"/>
    </row>
    <row r="31" spans="1:13" ht="21.6" customHeight="1">
      <c r="J31" s="21"/>
      <c r="K31" s="21"/>
      <c r="L31" s="19"/>
      <c r="M31" s="16"/>
    </row>
    <row r="32" spans="1:13" ht="21.6" customHeight="1">
      <c r="J32" s="21"/>
      <c r="K32" s="21"/>
      <c r="L32" s="19"/>
      <c r="M32" s="16"/>
    </row>
    <row r="33" spans="1:13" ht="21.6" customHeight="1">
      <c r="J33" s="21"/>
      <c r="K33" s="21"/>
      <c r="L33" s="19"/>
      <c r="M33" s="16"/>
    </row>
    <row r="34" spans="1:13" ht="21.6" customHeight="1">
      <c r="J34" s="21"/>
      <c r="K34" s="21"/>
      <c r="L34" s="19"/>
      <c r="M34" s="16"/>
    </row>
    <row r="35" spans="1:13" ht="21.6" customHeight="1">
      <c r="J35" s="21"/>
      <c r="K35" s="21"/>
      <c r="L35" s="19"/>
      <c r="M35" s="16"/>
    </row>
    <row r="36" spans="1:13" ht="21.6" customHeight="1">
      <c r="A36" s="17" t="s">
        <v>146</v>
      </c>
    </row>
    <row r="37" spans="1:13" ht="21.6" customHeight="1">
      <c r="A37" s="15" t="s">
        <v>51</v>
      </c>
      <c r="B37" s="18"/>
      <c r="C37" s="15"/>
      <c r="D37" s="18"/>
      <c r="E37" s="15"/>
      <c r="J37" s="21"/>
      <c r="K37" s="21"/>
      <c r="L37" s="19"/>
      <c r="M37" s="16"/>
    </row>
    <row r="38" spans="1:13" ht="21.6" customHeight="1">
      <c r="A38" s="15" t="s">
        <v>72</v>
      </c>
      <c r="B38" s="15" t="s">
        <v>52</v>
      </c>
      <c r="C38" s="15"/>
      <c r="D38" s="18"/>
      <c r="E38" s="15"/>
      <c r="F38" s="22" t="s">
        <v>53</v>
      </c>
      <c r="G38" s="16"/>
      <c r="J38" s="21"/>
      <c r="K38" s="21"/>
      <c r="L38" s="19"/>
      <c r="M38" s="16"/>
    </row>
    <row r="39" spans="1:13" ht="21.6" customHeight="1">
      <c r="J39" s="21"/>
      <c r="K39" s="21"/>
      <c r="L39" s="19"/>
      <c r="M39" s="16"/>
    </row>
    <row r="40" spans="1:13" ht="21.6" customHeight="1">
      <c r="A40" s="167" t="s">
        <v>54</v>
      </c>
      <c r="B40" s="189" t="s">
        <v>55</v>
      </c>
      <c r="C40" s="189"/>
      <c r="D40" s="189"/>
      <c r="E40" s="189"/>
      <c r="F40" s="189"/>
      <c r="G40" s="190" t="s">
        <v>5</v>
      </c>
      <c r="H40" s="191"/>
      <c r="I40" s="83" t="s">
        <v>30</v>
      </c>
    </row>
    <row r="41" spans="1:13" ht="42">
      <c r="A41" s="168"/>
      <c r="B41" s="35" t="s">
        <v>56</v>
      </c>
      <c r="C41" s="36" t="s">
        <v>57</v>
      </c>
      <c r="D41" s="36" t="s">
        <v>58</v>
      </c>
      <c r="E41" s="36" t="s">
        <v>59</v>
      </c>
      <c r="F41" s="35" t="s">
        <v>60</v>
      </c>
      <c r="G41" s="37" t="s">
        <v>36</v>
      </c>
      <c r="H41" s="87" t="s">
        <v>37</v>
      </c>
      <c r="I41" s="84" t="s">
        <v>38</v>
      </c>
      <c r="K41" s="16"/>
      <c r="L41" s="16"/>
      <c r="M41" s="16"/>
    </row>
    <row r="42" spans="1:13" ht="21.6" customHeight="1">
      <c r="A42" s="179"/>
      <c r="B42" s="89" t="s">
        <v>61</v>
      </c>
      <c r="C42" s="89" t="s">
        <v>61</v>
      </c>
      <c r="D42" s="89" t="s">
        <v>61</v>
      </c>
      <c r="E42" s="89" t="s">
        <v>61</v>
      </c>
      <c r="F42" s="89" t="s">
        <v>61</v>
      </c>
      <c r="G42" s="38" t="s">
        <v>62</v>
      </c>
      <c r="H42" s="38" t="s">
        <v>63</v>
      </c>
      <c r="I42" s="39" t="s">
        <v>64</v>
      </c>
      <c r="J42" s="16"/>
      <c r="K42" s="16"/>
      <c r="L42" s="16"/>
      <c r="M42" s="16"/>
    </row>
    <row r="43" spans="1:13" ht="22.15" customHeight="1">
      <c r="A43" s="23" t="s">
        <v>39</v>
      </c>
      <c r="B43" s="88"/>
      <c r="C43" s="88"/>
      <c r="D43" s="88"/>
      <c r="E43" s="88"/>
      <c r="F43" s="88"/>
      <c r="G43" s="40"/>
      <c r="H43" s="88"/>
      <c r="I43" s="41"/>
      <c r="J43" s="16"/>
      <c r="K43" s="16"/>
      <c r="L43" s="16"/>
      <c r="M43" s="16"/>
    </row>
    <row r="44" spans="1:13" ht="22.15" customHeight="1">
      <c r="A44" s="13" t="s">
        <v>40</v>
      </c>
      <c r="B44" s="42">
        <f>COUNTIF($B$8:$D$8,1)</f>
        <v>0</v>
      </c>
      <c r="C44" s="42">
        <f>COUNTIF($B$8:$D$8,2)</f>
        <v>0</v>
      </c>
      <c r="D44" s="42">
        <f>COUNTIF($B$8:$D$8,3)</f>
        <v>1</v>
      </c>
      <c r="E44" s="42">
        <f>COUNTIF($B$8:$D$8,4)</f>
        <v>1</v>
      </c>
      <c r="F44" s="42">
        <f>COUNTIF($B$8:$D$8,5)</f>
        <v>1</v>
      </c>
      <c r="G44" s="43">
        <f>H8</f>
        <v>4</v>
      </c>
      <c r="H44" s="43">
        <f t="shared" ref="H44:I48" si="2">I8</f>
        <v>90</v>
      </c>
      <c r="I44" s="43">
        <f t="shared" si="2"/>
        <v>1</v>
      </c>
      <c r="J44" s="16"/>
      <c r="K44" s="16"/>
      <c r="L44" s="16"/>
      <c r="M44" s="16"/>
    </row>
    <row r="45" spans="1:13" ht="22.15" customHeight="1">
      <c r="A45" s="13" t="s">
        <v>41</v>
      </c>
      <c r="B45" s="42">
        <f>COUNTIF($B$9:$D$9,1)</f>
        <v>0</v>
      </c>
      <c r="C45" s="42">
        <f>COUNTIF($B$9:$D$9,2)</f>
        <v>0</v>
      </c>
      <c r="D45" s="42">
        <f>COUNTIF($B$9:$D$9,3)</f>
        <v>0</v>
      </c>
      <c r="E45" s="42">
        <f>COUNTIF($B$9:$D$9,4)</f>
        <v>1</v>
      </c>
      <c r="F45" s="42">
        <f>COUNTIF($B$9:$D$9,5)</f>
        <v>2</v>
      </c>
      <c r="G45" s="43">
        <f>H9</f>
        <v>4.5999999999999996</v>
      </c>
      <c r="H45" s="43">
        <f t="shared" si="2"/>
        <v>96</v>
      </c>
      <c r="I45" s="43">
        <f t="shared" si="2"/>
        <v>1.5999999999999996</v>
      </c>
      <c r="J45" s="16"/>
      <c r="K45" s="16"/>
      <c r="L45" s="16"/>
      <c r="M45" s="16"/>
    </row>
    <row r="46" spans="1:13" ht="22.15" customHeight="1">
      <c r="A46" s="13" t="s">
        <v>42</v>
      </c>
      <c r="B46" s="42">
        <f>COUNTIF($B$10:$D$10,1)</f>
        <v>0</v>
      </c>
      <c r="C46" s="42">
        <f>COUNTIF($B$10:$D$10,2)</f>
        <v>0</v>
      </c>
      <c r="D46" s="42">
        <f>COUNTIF($B$10:$D$10,3)</f>
        <v>1</v>
      </c>
      <c r="E46" s="42">
        <f>COUNTIF($B$10:$D$10,4)</f>
        <v>1</v>
      </c>
      <c r="F46" s="42">
        <f>COUNTIF($B$10:$D$10,5)</f>
        <v>1</v>
      </c>
      <c r="G46" s="43">
        <f>H10</f>
        <v>4</v>
      </c>
      <c r="H46" s="43">
        <f t="shared" si="2"/>
        <v>90</v>
      </c>
      <c r="I46" s="43">
        <f t="shared" si="2"/>
        <v>1</v>
      </c>
      <c r="J46" s="16"/>
      <c r="K46" s="16"/>
      <c r="L46" s="16"/>
      <c r="M46" s="16"/>
    </row>
    <row r="47" spans="1:13" ht="22.15" customHeight="1">
      <c r="A47" s="13" t="s">
        <v>43</v>
      </c>
      <c r="B47" s="42">
        <f>COUNTIF($B$11:$D$11,1)</f>
        <v>0</v>
      </c>
      <c r="C47" s="42">
        <f>COUNTIF($B$11:$D$11,2)</f>
        <v>0</v>
      </c>
      <c r="D47" s="42">
        <f>COUNTIF($B$11:$D$11,3)</f>
        <v>0</v>
      </c>
      <c r="E47" s="42">
        <f>COUNTIF($B$11:$D$11,4)</f>
        <v>1</v>
      </c>
      <c r="F47" s="42">
        <f>COUNTIF($B$11:$D$11,5)</f>
        <v>2</v>
      </c>
      <c r="G47" s="43">
        <f>H11</f>
        <v>4.5999999999999996</v>
      </c>
      <c r="H47" s="43">
        <f t="shared" si="2"/>
        <v>96</v>
      </c>
      <c r="I47" s="43">
        <f t="shared" si="2"/>
        <v>1.5999999999999996</v>
      </c>
      <c r="J47" s="16"/>
      <c r="K47" s="16"/>
      <c r="L47" s="16"/>
      <c r="M47" s="16"/>
    </row>
    <row r="48" spans="1:13" ht="22.15" customHeight="1">
      <c r="A48" s="13" t="s">
        <v>44</v>
      </c>
      <c r="B48" s="42">
        <f>COUNTIF($B$12:$D$12,1)</f>
        <v>0</v>
      </c>
      <c r="C48" s="42">
        <f>COUNTIF($B$12:$D$12,2)</f>
        <v>0</v>
      </c>
      <c r="D48" s="42">
        <f>COUNTIF($B$12:$D$12,3)</f>
        <v>0</v>
      </c>
      <c r="E48" s="42">
        <f>COUNTIF($B$12:$D$12,4)</f>
        <v>1</v>
      </c>
      <c r="F48" s="42">
        <f>COUNTIF($B$12:$D$12,5)</f>
        <v>2</v>
      </c>
      <c r="G48" s="43">
        <f>H12</f>
        <v>4.5999999999999996</v>
      </c>
      <c r="H48" s="43">
        <f t="shared" si="2"/>
        <v>96</v>
      </c>
      <c r="I48" s="43">
        <f t="shared" si="2"/>
        <v>1.5999999999999996</v>
      </c>
      <c r="J48" s="16"/>
      <c r="K48" s="16"/>
      <c r="L48" s="16"/>
      <c r="M48" s="16"/>
    </row>
    <row r="49" spans="1:13" ht="22.15" customHeight="1">
      <c r="A49" s="23" t="s">
        <v>45</v>
      </c>
      <c r="B49" s="42"/>
      <c r="C49" s="42"/>
      <c r="D49" s="42"/>
      <c r="E49" s="42"/>
      <c r="F49" s="42"/>
      <c r="G49" s="43"/>
      <c r="H49" s="42"/>
      <c r="I49" s="44"/>
      <c r="J49" s="16"/>
      <c r="K49" s="16"/>
      <c r="L49" s="16"/>
      <c r="M49" s="16"/>
    </row>
    <row r="50" spans="1:13" ht="22.15" customHeight="1">
      <c r="A50" s="13" t="s">
        <v>46</v>
      </c>
      <c r="B50" s="42">
        <f>COUNTIF($B$14:$D$14,1)</f>
        <v>0</v>
      </c>
      <c r="C50" s="42">
        <f>COUNTIF($B$14:$D$14,2)</f>
        <v>0</v>
      </c>
      <c r="D50" s="42">
        <f>COUNTIF($B$14:$D$14,3)</f>
        <v>0</v>
      </c>
      <c r="E50" s="42">
        <f>COUNTIF($B$14:$D$14,4)</f>
        <v>1</v>
      </c>
      <c r="F50" s="42">
        <f>COUNTIF($B$14:$D$14,5)</f>
        <v>2</v>
      </c>
      <c r="G50" s="43">
        <f>H14</f>
        <v>4.5999999999999996</v>
      </c>
      <c r="H50" s="43">
        <f t="shared" ref="H50:I52" si="3">I14</f>
        <v>96</v>
      </c>
      <c r="I50" s="43">
        <f t="shared" si="3"/>
        <v>1.5999999999999996</v>
      </c>
      <c r="J50" s="16"/>
      <c r="K50" s="16"/>
      <c r="L50" s="16"/>
      <c r="M50" s="16"/>
    </row>
    <row r="51" spans="1:13" ht="22.15" customHeight="1">
      <c r="A51" s="13" t="s">
        <v>47</v>
      </c>
      <c r="B51" s="42">
        <f>COUNTIF($B$15:$D$15,1)</f>
        <v>0</v>
      </c>
      <c r="C51" s="42">
        <f>COUNTIF($B$15:$D$15,2)</f>
        <v>0</v>
      </c>
      <c r="D51" s="42">
        <f>COUNTIF($B$15:$D$15,3)</f>
        <v>0</v>
      </c>
      <c r="E51" s="42">
        <f>COUNTIF($B$15:$D$15,4)</f>
        <v>1</v>
      </c>
      <c r="F51" s="42">
        <f>COUNTIF($B$15:$D$15,5)</f>
        <v>2</v>
      </c>
      <c r="G51" s="43">
        <f>H15</f>
        <v>4.5999999999999996</v>
      </c>
      <c r="H51" s="43">
        <f t="shared" si="3"/>
        <v>96</v>
      </c>
      <c r="I51" s="43">
        <f t="shared" si="3"/>
        <v>1.5999999999999996</v>
      </c>
      <c r="J51" s="16"/>
      <c r="K51" s="16"/>
      <c r="L51" s="16"/>
      <c r="M51" s="16"/>
    </row>
    <row r="52" spans="1:13" ht="22.15" customHeight="1">
      <c r="A52" s="13" t="s">
        <v>48</v>
      </c>
      <c r="B52" s="42">
        <f>COUNTIF($B$16:$D$16,1)</f>
        <v>0</v>
      </c>
      <c r="C52" s="42">
        <f>COUNTIF($B$16:$D$16,2)</f>
        <v>0</v>
      </c>
      <c r="D52" s="42">
        <f>COUNTIF($B$16:$D$16,3)</f>
        <v>0</v>
      </c>
      <c r="E52" s="42">
        <f>COUNTIF($B$16:$D$16,4)</f>
        <v>1</v>
      </c>
      <c r="F52" s="42">
        <f>COUNTIF($B$16:$D$16,5)</f>
        <v>2</v>
      </c>
      <c r="G52" s="43">
        <f>H16</f>
        <v>4.5999999999999996</v>
      </c>
      <c r="H52" s="43">
        <f t="shared" si="3"/>
        <v>96</v>
      </c>
      <c r="I52" s="43">
        <f t="shared" si="3"/>
        <v>1.5999999999999996</v>
      </c>
      <c r="J52" s="16"/>
      <c r="K52" s="16"/>
      <c r="L52" s="16"/>
      <c r="M52" s="16"/>
    </row>
    <row r="53" spans="1:13" ht="22.15" customHeight="1">
      <c r="A53" s="23" t="s">
        <v>49</v>
      </c>
      <c r="B53" s="42"/>
      <c r="C53" s="42"/>
      <c r="D53" s="42"/>
      <c r="E53" s="42"/>
      <c r="F53" s="42"/>
      <c r="G53" s="43"/>
      <c r="H53" s="42"/>
      <c r="I53" s="44"/>
      <c r="J53" s="16"/>
      <c r="K53" s="16"/>
      <c r="L53" s="16"/>
      <c r="M53" s="16"/>
    </row>
    <row r="54" spans="1:13" ht="22.15" customHeight="1">
      <c r="A54" s="13" t="s">
        <v>50</v>
      </c>
      <c r="B54" s="42">
        <f>COUNTIF($B$18:$D$18,1)</f>
        <v>0</v>
      </c>
      <c r="C54" s="42">
        <f>COUNTIF($B$18:$D$18,2)</f>
        <v>0</v>
      </c>
      <c r="D54" s="42">
        <f>COUNTIF($B$18:$D$18,3)</f>
        <v>0</v>
      </c>
      <c r="E54" s="42">
        <f>COUNTIF($B$18:$D$18,4)</f>
        <v>1</v>
      </c>
      <c r="F54" s="42">
        <f>COUNTIF($B$18:$D$18,5)</f>
        <v>2</v>
      </c>
      <c r="G54" s="43">
        <f>H18</f>
        <v>4.5999999999999996</v>
      </c>
      <c r="H54" s="43">
        <f t="shared" ref="H54:I54" si="4">I18</f>
        <v>96</v>
      </c>
      <c r="I54" s="43">
        <f t="shared" si="4"/>
        <v>1.5999999999999996</v>
      </c>
      <c r="J54" s="16"/>
      <c r="K54" s="16"/>
      <c r="L54" s="16"/>
      <c r="M54" s="16"/>
    </row>
    <row r="56" spans="1:13" ht="21.6" customHeight="1">
      <c r="A56" s="18" t="s">
        <v>65</v>
      </c>
      <c r="B56" s="195" t="s">
        <v>66</v>
      </c>
      <c r="C56" s="195"/>
      <c r="D56" s="195"/>
      <c r="E56" s="45" t="s">
        <v>67</v>
      </c>
      <c r="F56" s="46">
        <f>ROUND((SUM(H44:H54)*20/900),2)</f>
        <v>18.93</v>
      </c>
      <c r="G56" s="82" t="s">
        <v>1</v>
      </c>
    </row>
    <row r="57" spans="1:13" ht="21.6" customHeight="1">
      <c r="B57" s="182" t="s">
        <v>68</v>
      </c>
      <c r="C57" s="182"/>
      <c r="D57" s="182"/>
    </row>
  </sheetData>
  <mergeCells count="12">
    <mergeCell ref="A3:N3"/>
    <mergeCell ref="A4:A5"/>
    <mergeCell ref="B4:D4"/>
    <mergeCell ref="E4:G4"/>
    <mergeCell ref="H4:I4"/>
    <mergeCell ref="H5:H6"/>
    <mergeCell ref="I5:I6"/>
    <mergeCell ref="A40:A42"/>
    <mergeCell ref="B40:F40"/>
    <mergeCell ref="G40:H40"/>
    <mergeCell ref="B56:D56"/>
    <mergeCell ref="B57:D57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7" workbookViewId="0">
      <selection sqref="A1:XFD1048576"/>
    </sheetView>
  </sheetViews>
  <sheetFormatPr defaultColWidth="8.875" defaultRowHeight="18"/>
  <cols>
    <col min="1" max="1" width="39.625" style="11" customWidth="1"/>
    <col min="2" max="2" width="11.375" style="133" customWidth="1"/>
    <col min="3" max="4" width="11" style="133" customWidth="1"/>
    <col min="5" max="5" width="10.75" style="133" customWidth="1"/>
    <col min="6" max="6" width="9.75" style="133" customWidth="1"/>
    <col min="7" max="7" width="9.75" style="131" customWidth="1"/>
    <col min="8" max="8" width="10.375" style="131" customWidth="1"/>
    <col min="9" max="9" width="9.375" style="131" customWidth="1"/>
    <col min="10" max="10" width="9.125" style="131" customWidth="1"/>
    <col min="11" max="11" width="8.75" style="131" customWidth="1"/>
    <col min="12" max="12" width="11.625" style="132" customWidth="1"/>
    <col min="13" max="13" width="11.625" style="133" customWidth="1"/>
    <col min="14" max="14" width="10.25" style="11" customWidth="1"/>
    <col min="15" max="16384" width="8.875" style="11"/>
  </cols>
  <sheetData>
    <row r="1" spans="1:13" ht="34.5" customHeight="1">
      <c r="A1" s="196" t="s">
        <v>131</v>
      </c>
      <c r="B1" s="197"/>
      <c r="C1" s="197"/>
      <c r="D1" s="197"/>
      <c r="E1" s="197"/>
      <c r="F1" s="197"/>
      <c r="G1" s="197"/>
      <c r="H1" s="197"/>
      <c r="I1" s="197"/>
    </row>
    <row r="2" spans="1:13" s="16" customFormat="1" ht="21.6" customHeight="1">
      <c r="A2" s="17" t="s">
        <v>132</v>
      </c>
      <c r="B2" s="19"/>
      <c r="C2" s="19"/>
      <c r="D2" s="19"/>
      <c r="E2" s="19"/>
      <c r="F2" s="19"/>
      <c r="G2" s="20"/>
      <c r="H2" s="20"/>
      <c r="I2" s="20"/>
      <c r="J2" s="20"/>
      <c r="K2" s="20"/>
      <c r="L2" s="21"/>
      <c r="M2" s="19"/>
    </row>
    <row r="3" spans="1:13" s="16" customFormat="1" ht="21.6" customHeight="1">
      <c r="A3" s="15" t="s">
        <v>72</v>
      </c>
      <c r="B3" s="15" t="s">
        <v>52</v>
      </c>
      <c r="C3" s="15"/>
      <c r="D3" s="18"/>
      <c r="E3" s="15"/>
      <c r="F3" s="22" t="s">
        <v>53</v>
      </c>
      <c r="H3" s="20"/>
      <c r="I3" s="20"/>
      <c r="J3" s="20"/>
      <c r="K3" s="20"/>
      <c r="L3" s="21"/>
      <c r="M3" s="19"/>
    </row>
    <row r="4" spans="1:13" s="16" customFormat="1" ht="21.6" customHeight="1">
      <c r="B4" s="19"/>
      <c r="C4" s="19"/>
      <c r="D4" s="19"/>
      <c r="E4" s="19"/>
      <c r="F4" s="19"/>
      <c r="G4" s="20"/>
      <c r="H4" s="20"/>
      <c r="I4" s="20"/>
      <c r="J4" s="20"/>
      <c r="K4" s="20"/>
      <c r="L4" s="21"/>
      <c r="M4" s="19"/>
    </row>
    <row r="5" spans="1:13" s="16" customFormat="1" ht="21.6" customHeight="1">
      <c r="A5" s="167" t="s">
        <v>54</v>
      </c>
      <c r="B5" s="193" t="s">
        <v>133</v>
      </c>
      <c r="C5" s="190" t="s">
        <v>5</v>
      </c>
      <c r="D5" s="199"/>
      <c r="E5" s="199"/>
      <c r="F5" s="191"/>
      <c r="G5" s="200" t="s">
        <v>134</v>
      </c>
      <c r="H5" s="201"/>
      <c r="I5" s="202"/>
    </row>
    <row r="6" spans="1:13" s="16" customFormat="1" ht="21">
      <c r="A6" s="168"/>
      <c r="B6" s="198"/>
      <c r="C6" s="203" t="s">
        <v>135</v>
      </c>
      <c r="D6" s="204"/>
      <c r="E6" s="205" t="s">
        <v>37</v>
      </c>
      <c r="F6" s="206"/>
      <c r="G6" s="207"/>
      <c r="H6" s="208"/>
      <c r="I6" s="209"/>
    </row>
    <row r="7" spans="1:13" s="16" customFormat="1" ht="21" customHeight="1">
      <c r="A7" s="179"/>
      <c r="B7" s="134" t="s">
        <v>136</v>
      </c>
      <c r="C7" s="210"/>
      <c r="D7" s="211"/>
      <c r="E7" s="210"/>
      <c r="F7" s="211"/>
      <c r="G7" s="212"/>
      <c r="H7" s="213"/>
      <c r="I7" s="214"/>
    </row>
    <row r="8" spans="1:13" s="16" customFormat="1" ht="22.15" customHeight="1">
      <c r="A8" s="23" t="s">
        <v>39</v>
      </c>
      <c r="B8" s="88"/>
      <c r="C8" s="215"/>
      <c r="D8" s="216"/>
      <c r="E8" s="215"/>
      <c r="F8" s="216"/>
      <c r="G8" s="217"/>
      <c r="H8" s="218"/>
      <c r="I8" s="219"/>
    </row>
    <row r="9" spans="1:13" s="16" customFormat="1" ht="22.15" customHeight="1">
      <c r="A9" s="13" t="s">
        <v>40</v>
      </c>
      <c r="B9" s="42"/>
      <c r="C9" s="220"/>
      <c r="D9" s="221"/>
      <c r="E9" s="220"/>
      <c r="F9" s="221"/>
      <c r="G9" s="222"/>
      <c r="H9" s="223"/>
      <c r="I9" s="224"/>
    </row>
    <row r="10" spans="1:13" s="16" customFormat="1" ht="22.15" customHeight="1">
      <c r="A10" s="13" t="s">
        <v>41</v>
      </c>
      <c r="B10" s="42"/>
      <c r="C10" s="220"/>
      <c r="D10" s="221"/>
      <c r="E10" s="220"/>
      <c r="F10" s="221"/>
      <c r="G10" s="222"/>
      <c r="H10" s="223"/>
      <c r="I10" s="224"/>
    </row>
    <row r="11" spans="1:13" s="16" customFormat="1" ht="22.15" customHeight="1">
      <c r="A11" s="13" t="s">
        <v>42</v>
      </c>
      <c r="B11" s="42"/>
      <c r="C11" s="220"/>
      <c r="D11" s="221"/>
      <c r="E11" s="220"/>
      <c r="F11" s="221"/>
      <c r="G11" s="222"/>
      <c r="H11" s="223"/>
      <c r="I11" s="224"/>
    </row>
    <row r="12" spans="1:13" s="16" customFormat="1" ht="22.15" customHeight="1">
      <c r="A12" s="13" t="s">
        <v>43</v>
      </c>
      <c r="B12" s="42"/>
      <c r="C12" s="220"/>
      <c r="D12" s="221"/>
      <c r="E12" s="220"/>
      <c r="F12" s="221"/>
      <c r="G12" s="222"/>
      <c r="H12" s="223"/>
      <c r="I12" s="224"/>
    </row>
    <row r="13" spans="1:13" s="16" customFormat="1" ht="22.15" customHeight="1">
      <c r="A13" s="13" t="s">
        <v>44</v>
      </c>
      <c r="B13" s="42"/>
      <c r="C13" s="220"/>
      <c r="D13" s="221"/>
      <c r="E13" s="220"/>
      <c r="F13" s="221"/>
      <c r="G13" s="222"/>
      <c r="H13" s="223"/>
      <c r="I13" s="224"/>
    </row>
    <row r="14" spans="1:13" s="16" customFormat="1" ht="22.15" customHeight="1">
      <c r="A14" s="23" t="s">
        <v>45</v>
      </c>
      <c r="B14" s="42"/>
      <c r="C14" s="220"/>
      <c r="D14" s="221"/>
      <c r="E14" s="220"/>
      <c r="F14" s="221"/>
      <c r="G14" s="222"/>
      <c r="H14" s="223"/>
      <c r="I14" s="224"/>
    </row>
    <row r="15" spans="1:13" s="16" customFormat="1" ht="22.15" customHeight="1">
      <c r="A15" s="13" t="s">
        <v>46</v>
      </c>
      <c r="B15" s="42"/>
      <c r="C15" s="220"/>
      <c r="D15" s="221"/>
      <c r="E15" s="220"/>
      <c r="F15" s="221"/>
      <c r="G15" s="222"/>
      <c r="H15" s="223"/>
      <c r="I15" s="224"/>
    </row>
    <row r="16" spans="1:13" s="16" customFormat="1" ht="22.15" customHeight="1">
      <c r="A16" s="13" t="s">
        <v>47</v>
      </c>
      <c r="B16" s="42"/>
      <c r="C16" s="220"/>
      <c r="D16" s="221"/>
      <c r="E16" s="220"/>
      <c r="F16" s="221"/>
      <c r="G16" s="222"/>
      <c r="H16" s="223"/>
      <c r="I16" s="224"/>
    </row>
    <row r="17" spans="1:13" s="16" customFormat="1" ht="22.15" customHeight="1">
      <c r="A17" s="13" t="s">
        <v>48</v>
      </c>
      <c r="B17" s="42"/>
      <c r="C17" s="220"/>
      <c r="D17" s="221"/>
      <c r="E17" s="220"/>
      <c r="F17" s="221"/>
      <c r="G17" s="222"/>
      <c r="H17" s="223"/>
      <c r="I17" s="224"/>
    </row>
    <row r="18" spans="1:13" s="16" customFormat="1" ht="22.15" customHeight="1">
      <c r="A18" s="23" t="s">
        <v>49</v>
      </c>
      <c r="B18" s="42"/>
      <c r="C18" s="220"/>
      <c r="D18" s="221"/>
      <c r="E18" s="220"/>
      <c r="F18" s="221"/>
      <c r="G18" s="222"/>
      <c r="H18" s="223"/>
      <c r="I18" s="224"/>
    </row>
    <row r="19" spans="1:13" s="16" customFormat="1" ht="22.15" customHeight="1">
      <c r="A19" s="13" t="s">
        <v>50</v>
      </c>
      <c r="B19" s="42"/>
      <c r="C19" s="220"/>
      <c r="D19" s="221"/>
      <c r="E19" s="220"/>
      <c r="F19" s="221"/>
      <c r="G19" s="222"/>
      <c r="H19" s="223"/>
      <c r="I19" s="224"/>
    </row>
    <row r="20" spans="1:13" s="16" customFormat="1" ht="21.6" customHeight="1"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1"/>
      <c r="M20" s="19"/>
    </row>
    <row r="21" spans="1:13" s="16" customFormat="1" ht="21.6" customHeight="1">
      <c r="A21" s="18" t="s">
        <v>65</v>
      </c>
      <c r="B21" s="226" t="s">
        <v>66</v>
      </c>
      <c r="C21" s="226"/>
      <c r="D21" s="226"/>
      <c r="E21" s="45" t="s">
        <v>67</v>
      </c>
      <c r="F21" s="46">
        <f>ROUND((SUM(H9:H19)*20/900),2)</f>
        <v>0</v>
      </c>
      <c r="G21" s="82" t="s">
        <v>1</v>
      </c>
      <c r="H21" s="20"/>
      <c r="I21" s="20"/>
      <c r="J21" s="20"/>
      <c r="K21" s="20"/>
      <c r="L21" s="21"/>
      <c r="M21" s="19"/>
    </row>
    <row r="22" spans="1:13" s="16" customFormat="1" ht="21.6" customHeight="1">
      <c r="B22" s="227" t="s">
        <v>68</v>
      </c>
      <c r="C22" s="227"/>
      <c r="D22" s="227"/>
      <c r="E22" s="19"/>
      <c r="F22" s="19"/>
      <c r="G22" s="20"/>
      <c r="H22" s="20"/>
      <c r="I22" s="20"/>
      <c r="J22" s="20"/>
      <c r="K22" s="20"/>
      <c r="L22" s="21"/>
      <c r="M22" s="19"/>
    </row>
    <row r="24" spans="1:13" s="16" customFormat="1" ht="21">
      <c r="A24" s="88" t="s">
        <v>137</v>
      </c>
      <c r="B24" s="228" t="s">
        <v>134</v>
      </c>
      <c r="C24" s="228"/>
      <c r="D24" s="228" t="s">
        <v>138</v>
      </c>
      <c r="E24" s="228"/>
      <c r="F24" s="228"/>
      <c r="G24" s="228" t="s">
        <v>139</v>
      </c>
      <c r="H24" s="228"/>
      <c r="I24" s="228"/>
      <c r="J24" s="20"/>
      <c r="K24" s="20"/>
      <c r="L24" s="21"/>
      <c r="M24" s="19"/>
    </row>
    <row r="25" spans="1:13" s="16" customFormat="1" ht="21">
      <c r="A25" s="135"/>
      <c r="B25" s="228"/>
      <c r="C25" s="228"/>
      <c r="D25" s="228"/>
      <c r="E25" s="228"/>
      <c r="F25" s="228"/>
      <c r="G25" s="229"/>
      <c r="H25" s="229"/>
      <c r="I25" s="229"/>
      <c r="J25" s="20"/>
      <c r="K25" s="20"/>
      <c r="L25" s="21"/>
      <c r="M25" s="19"/>
    </row>
    <row r="26" spans="1:13" s="16" customFormat="1" ht="21">
      <c r="A26" s="136"/>
      <c r="B26" s="228"/>
      <c r="C26" s="228"/>
      <c r="D26" s="228"/>
      <c r="E26" s="228"/>
      <c r="F26" s="228"/>
      <c r="G26" s="229"/>
      <c r="H26" s="229"/>
      <c r="I26" s="229"/>
      <c r="J26" s="20"/>
      <c r="K26" s="20"/>
      <c r="L26" s="21"/>
      <c r="M26" s="19"/>
    </row>
    <row r="27" spans="1:13" s="16" customFormat="1" ht="21">
      <c r="A27" s="136"/>
      <c r="B27" s="228"/>
      <c r="C27" s="228"/>
      <c r="D27" s="228"/>
      <c r="E27" s="228"/>
      <c r="F27" s="228"/>
      <c r="G27" s="229"/>
      <c r="H27" s="229"/>
      <c r="I27" s="229"/>
      <c r="J27" s="20"/>
      <c r="K27" s="20"/>
      <c r="L27" s="21"/>
      <c r="M27" s="19"/>
    </row>
    <row r="28" spans="1:13" s="16" customFormat="1" ht="21">
      <c r="A28" s="136"/>
      <c r="B28" s="228"/>
      <c r="C28" s="228"/>
      <c r="D28" s="228"/>
      <c r="E28" s="228"/>
      <c r="F28" s="228"/>
      <c r="G28" s="229"/>
      <c r="H28" s="229"/>
      <c r="I28" s="229"/>
      <c r="J28" s="20"/>
      <c r="K28" s="20"/>
      <c r="L28" s="21"/>
      <c r="M28" s="19"/>
    </row>
    <row r="29" spans="1:13" s="16" customFormat="1" ht="21">
      <c r="A29" s="137"/>
      <c r="B29" s="228"/>
      <c r="C29" s="228"/>
      <c r="D29" s="228"/>
      <c r="E29" s="228"/>
      <c r="F29" s="228"/>
      <c r="G29" s="229"/>
      <c r="H29" s="229"/>
      <c r="I29" s="229"/>
      <c r="J29" s="20"/>
      <c r="K29" s="20"/>
      <c r="L29" s="21"/>
      <c r="M29" s="19"/>
    </row>
    <row r="30" spans="1:13" s="138" customFormat="1" ht="21">
      <c r="A30" s="230" t="s">
        <v>140</v>
      </c>
      <c r="B30" s="230"/>
      <c r="C30" s="230"/>
      <c r="D30" s="230"/>
      <c r="E30" s="230"/>
      <c r="F30" s="230"/>
      <c r="G30" s="230"/>
      <c r="H30" s="230"/>
      <c r="I30" s="230"/>
    </row>
    <row r="43" spans="1:9" s="49" customFormat="1" ht="21">
      <c r="A43" s="231" t="s">
        <v>141</v>
      </c>
      <c r="B43" s="232"/>
      <c r="C43" s="232"/>
      <c r="D43" s="232"/>
      <c r="E43" s="232"/>
      <c r="F43" s="232"/>
      <c r="G43" s="232"/>
      <c r="H43" s="232"/>
      <c r="I43" s="233"/>
    </row>
    <row r="44" spans="1:9" s="139" customFormat="1" ht="36" customHeight="1">
      <c r="A44" s="234" t="s">
        <v>142</v>
      </c>
      <c r="B44" s="234"/>
      <c r="C44" s="234"/>
      <c r="D44" s="234"/>
      <c r="E44" s="234"/>
      <c r="F44" s="234"/>
      <c r="G44" s="234"/>
      <c r="H44" s="234"/>
      <c r="I44" s="234"/>
    </row>
    <row r="45" spans="1:9" s="139" customFormat="1" ht="27.75" customHeight="1">
      <c r="A45" s="234" t="s">
        <v>143</v>
      </c>
      <c r="B45" s="234"/>
      <c r="C45" s="234"/>
      <c r="D45" s="234"/>
      <c r="E45" s="234"/>
      <c r="F45" s="234"/>
      <c r="G45" s="234"/>
      <c r="H45" s="234"/>
      <c r="I45" s="234"/>
    </row>
    <row r="46" spans="1:9" s="139" customFormat="1" ht="26.25" customHeight="1">
      <c r="A46" s="234" t="s">
        <v>144</v>
      </c>
      <c r="B46" s="234"/>
      <c r="C46" s="234"/>
      <c r="D46" s="234"/>
      <c r="E46" s="234"/>
      <c r="F46" s="234"/>
      <c r="G46" s="234"/>
      <c r="H46" s="234"/>
      <c r="I46" s="234"/>
    </row>
    <row r="47" spans="1:9">
      <c r="A47" s="225"/>
      <c r="B47" s="225"/>
      <c r="C47" s="225"/>
      <c r="D47" s="225"/>
      <c r="E47" s="225"/>
      <c r="F47" s="225"/>
      <c r="G47" s="225"/>
      <c r="H47" s="225"/>
      <c r="I47" s="225"/>
    </row>
    <row r="48" spans="1:9">
      <c r="A48" s="225"/>
      <c r="B48" s="225"/>
      <c r="C48" s="225"/>
      <c r="D48" s="225"/>
      <c r="E48" s="225"/>
      <c r="F48" s="225"/>
      <c r="G48" s="225"/>
      <c r="H48" s="225"/>
      <c r="I48" s="225"/>
    </row>
    <row r="51" s="139" customFormat="1"/>
    <row r="52" s="139" customFormat="1"/>
    <row r="53" s="139" customFormat="1"/>
    <row r="54" s="139" customFormat="1"/>
    <row r="55" s="139" customFormat="1"/>
    <row r="56" s="139" customFormat="1"/>
    <row r="57" s="139" customFormat="1"/>
    <row r="58" s="139" customFormat="1"/>
    <row r="59" s="139" customFormat="1"/>
    <row r="64" s="139" customFormat="1"/>
    <row r="65" s="139" customFormat="1"/>
    <row r="66" s="139" customFormat="1"/>
    <row r="67" s="139" customFormat="1"/>
    <row r="68" s="139" customFormat="1"/>
    <row r="69" s="139" customFormat="1"/>
    <row r="70" s="139" customFormat="1"/>
    <row r="71" s="139" customFormat="1"/>
    <row r="72" s="139" customFormat="1"/>
    <row r="73" s="139" customFormat="1"/>
  </sheetData>
  <mergeCells count="61">
    <mergeCell ref="A47:I48"/>
    <mergeCell ref="B21:D21"/>
    <mergeCell ref="B22:D22"/>
    <mergeCell ref="B24:C24"/>
    <mergeCell ref="D24:F24"/>
    <mergeCell ref="G24:I24"/>
    <mergeCell ref="B25:C29"/>
    <mergeCell ref="D25:F29"/>
    <mergeCell ref="G25:I29"/>
    <mergeCell ref="A30:I30"/>
    <mergeCell ref="A43:I43"/>
    <mergeCell ref="A44:I44"/>
    <mergeCell ref="A45:I45"/>
    <mergeCell ref="A46:I46"/>
    <mergeCell ref="C18:D18"/>
    <mergeCell ref="E18:F18"/>
    <mergeCell ref="G18:I18"/>
    <mergeCell ref="C19:D19"/>
    <mergeCell ref="E19:F19"/>
    <mergeCell ref="G19:I19"/>
    <mergeCell ref="C16:D16"/>
    <mergeCell ref="E16:F16"/>
    <mergeCell ref="G16:I16"/>
    <mergeCell ref="C17:D17"/>
    <mergeCell ref="E17:F17"/>
    <mergeCell ref="G17:I17"/>
    <mergeCell ref="C14:D14"/>
    <mergeCell ref="E14:F14"/>
    <mergeCell ref="G14:I14"/>
    <mergeCell ref="C15:D15"/>
    <mergeCell ref="E15:F15"/>
    <mergeCell ref="G15:I15"/>
    <mergeCell ref="C12:D12"/>
    <mergeCell ref="E12:F12"/>
    <mergeCell ref="G12:I12"/>
    <mergeCell ref="C13:D13"/>
    <mergeCell ref="E13:F13"/>
    <mergeCell ref="G13:I13"/>
    <mergeCell ref="C10:D10"/>
    <mergeCell ref="E10:F10"/>
    <mergeCell ref="G10:I10"/>
    <mergeCell ref="C11:D11"/>
    <mergeCell ref="E11:F11"/>
    <mergeCell ref="G11:I11"/>
    <mergeCell ref="C8:D8"/>
    <mergeCell ref="E8:F8"/>
    <mergeCell ref="G8:I8"/>
    <mergeCell ref="C9:D9"/>
    <mergeCell ref="E9:F9"/>
    <mergeCell ref="G9:I9"/>
    <mergeCell ref="A1:I1"/>
    <mergeCell ref="A5:A7"/>
    <mergeCell ref="B5:B6"/>
    <mergeCell ref="C5:F5"/>
    <mergeCell ref="G5:I5"/>
    <mergeCell ref="C6:D6"/>
    <mergeCell ref="E6:F6"/>
    <mergeCell ref="G6:I6"/>
    <mergeCell ref="C7:D7"/>
    <mergeCell ref="E7:F7"/>
    <mergeCell ref="G7:I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D10" sqref="D10"/>
    </sheetView>
  </sheetViews>
  <sheetFormatPr defaultRowHeight="14.25"/>
  <cols>
    <col min="1" max="1" width="42.875" bestFit="1" customWidth="1"/>
    <col min="3" max="3" width="17.75" customWidth="1"/>
    <col min="4" max="4" width="35" bestFit="1" customWidth="1"/>
    <col min="5" max="5" width="15.25" bestFit="1" customWidth="1"/>
    <col min="6" max="6" width="8.125" bestFit="1" customWidth="1"/>
  </cols>
  <sheetData>
    <row r="1" spans="1:13" ht="23.25" customHeight="1">
      <c r="A1" s="249" t="s">
        <v>106</v>
      </c>
      <c r="B1" s="249"/>
      <c r="C1" s="249"/>
      <c r="D1" s="249"/>
      <c r="E1" s="249"/>
      <c r="F1" s="249"/>
    </row>
    <row r="2" spans="1:13" ht="16.5">
      <c r="A2" s="61" t="s">
        <v>107</v>
      </c>
      <c r="B2" s="250"/>
      <c r="C2" s="250"/>
      <c r="D2" s="250"/>
      <c r="E2" t="s">
        <v>108</v>
      </c>
    </row>
    <row r="3" spans="1:13" ht="20.25" customHeight="1">
      <c r="A3" s="62" t="s">
        <v>113</v>
      </c>
      <c r="B3" s="250">
        <v>12</v>
      </c>
      <c r="C3" s="250"/>
      <c r="D3" s="250"/>
    </row>
    <row r="5" spans="1:13" s="64" customFormat="1" ht="21">
      <c r="A5" s="63" t="s">
        <v>126</v>
      </c>
      <c r="B5" s="63" t="s">
        <v>109</v>
      </c>
      <c r="C5" s="63" t="s">
        <v>110</v>
      </c>
      <c r="D5" s="254" t="s">
        <v>125</v>
      </c>
      <c r="E5" s="255"/>
      <c r="F5" s="63" t="s">
        <v>1</v>
      </c>
    </row>
    <row r="6" spans="1:13" s="76" customFormat="1" ht="25.5" customHeight="1">
      <c r="A6" s="75" t="s">
        <v>127</v>
      </c>
      <c r="B6" s="73">
        <v>40</v>
      </c>
      <c r="C6" s="73">
        <f>B6*20/100</f>
        <v>8</v>
      </c>
      <c r="D6" s="256"/>
      <c r="E6" s="257"/>
      <c r="F6" s="73">
        <f>D6*(B6/100)</f>
        <v>0</v>
      </c>
      <c r="G6" s="77"/>
      <c r="H6" s="77"/>
      <c r="I6" s="77"/>
      <c r="J6" s="77"/>
      <c r="K6" s="77"/>
      <c r="L6" s="77"/>
      <c r="M6" s="77"/>
    </row>
    <row r="7" spans="1:13" s="80" customFormat="1" ht="25.5" customHeight="1">
      <c r="A7" s="78"/>
      <c r="B7" s="79"/>
      <c r="C7" s="79"/>
      <c r="D7" s="79"/>
      <c r="E7" s="79"/>
      <c r="F7" s="79"/>
    </row>
    <row r="8" spans="1:13" s="64" customFormat="1" ht="21">
      <c r="A8" s="63" t="s">
        <v>124</v>
      </c>
      <c r="B8" s="63" t="s">
        <v>109</v>
      </c>
      <c r="C8" s="63" t="s">
        <v>110</v>
      </c>
      <c r="D8" s="63" t="s">
        <v>111</v>
      </c>
      <c r="E8" s="63" t="s">
        <v>112</v>
      </c>
      <c r="F8" s="63" t="s">
        <v>1</v>
      </c>
    </row>
    <row r="9" spans="1:13" s="76" customFormat="1" ht="25.5" customHeight="1">
      <c r="A9" s="75" t="s">
        <v>114</v>
      </c>
      <c r="B9" s="81"/>
      <c r="C9" s="81"/>
      <c r="D9" s="258"/>
      <c r="E9" s="259"/>
      <c r="F9" s="81">
        <f>D9*(B9/100)</f>
        <v>0</v>
      </c>
      <c r="G9" s="77"/>
      <c r="H9" s="77"/>
      <c r="I9" s="77"/>
      <c r="J9" s="77"/>
      <c r="K9" s="77"/>
      <c r="L9" s="77"/>
      <c r="M9" s="77"/>
    </row>
    <row r="10" spans="1:13" s="76" customFormat="1" ht="25.5" customHeight="1">
      <c r="A10" s="75" t="s">
        <v>120</v>
      </c>
      <c r="B10" s="73">
        <v>25</v>
      </c>
      <c r="C10" s="141">
        <f t="shared" ref="C10:C13" si="0">B10*20/100</f>
        <v>5</v>
      </c>
      <c r="D10" s="145">
        <f>C10*($B$3/12)</f>
        <v>5</v>
      </c>
      <c r="E10" s="73"/>
      <c r="F10" s="73">
        <f>(1-(0.25^(E10/D10)))*B10</f>
        <v>0</v>
      </c>
      <c r="G10" s="77"/>
      <c r="H10" s="77"/>
      <c r="I10" s="77"/>
      <c r="J10" s="77"/>
      <c r="K10" s="77"/>
      <c r="L10" s="77"/>
      <c r="M10" s="77"/>
    </row>
    <row r="11" spans="1:13" s="76" customFormat="1" ht="25.5" customHeight="1">
      <c r="A11" s="75" t="s">
        <v>121</v>
      </c>
      <c r="B11" s="73">
        <v>15</v>
      </c>
      <c r="C11" s="141">
        <f t="shared" si="0"/>
        <v>3</v>
      </c>
      <c r="D11" s="145">
        <f>C11*($B$3/12)</f>
        <v>3</v>
      </c>
      <c r="E11" s="73"/>
      <c r="F11" s="73">
        <f>(1-(0.25^(E11/D11)))*B11</f>
        <v>0</v>
      </c>
      <c r="G11" s="77"/>
      <c r="H11" s="77"/>
      <c r="I11" s="77"/>
      <c r="J11" s="77"/>
      <c r="K11" s="77"/>
      <c r="L11" s="77"/>
      <c r="M11" s="77"/>
    </row>
    <row r="12" spans="1:13" s="76" customFormat="1" ht="25.5" customHeight="1">
      <c r="A12" s="75" t="s">
        <v>122</v>
      </c>
      <c r="B12" s="73">
        <v>15</v>
      </c>
      <c r="C12" s="141">
        <f t="shared" si="0"/>
        <v>3</v>
      </c>
      <c r="D12" s="145">
        <f>C12*($B$3/12)</f>
        <v>3</v>
      </c>
      <c r="E12" s="73"/>
      <c r="F12" s="73">
        <f>(1-(0.25^(E12/D12)))*B12</f>
        <v>0</v>
      </c>
      <c r="G12" s="77"/>
      <c r="H12" s="77"/>
      <c r="I12" s="77"/>
      <c r="J12" s="77"/>
      <c r="K12" s="77"/>
      <c r="L12" s="77"/>
      <c r="M12" s="77"/>
    </row>
    <row r="13" spans="1:13" s="76" customFormat="1" ht="25.5" customHeight="1">
      <c r="A13" s="75" t="s">
        <v>123</v>
      </c>
      <c r="B13" s="73">
        <v>5</v>
      </c>
      <c r="C13" s="141">
        <f t="shared" si="0"/>
        <v>1</v>
      </c>
      <c r="D13" s="145">
        <f>C13*($B$3/12)</f>
        <v>1</v>
      </c>
      <c r="E13" s="73"/>
      <c r="F13" s="145">
        <f>IF(B13&gt;0,(1-(0.25^(E13/D13)))*B13,0)</f>
        <v>0</v>
      </c>
      <c r="G13" s="77"/>
      <c r="H13" s="77"/>
      <c r="I13" s="77"/>
      <c r="J13" s="77"/>
      <c r="K13" s="77"/>
      <c r="L13" s="77"/>
      <c r="M13" s="77"/>
    </row>
    <row r="14" spans="1:13" ht="25.5" customHeight="1">
      <c r="A14" s="65" t="s">
        <v>157</v>
      </c>
      <c r="B14" s="66">
        <f>B6+B10+B11+B12+B13</f>
        <v>100</v>
      </c>
      <c r="C14" s="68"/>
      <c r="D14" s="69"/>
      <c r="E14" s="69"/>
      <c r="F14" s="67">
        <f>F6+F10+F11+F12+F13</f>
        <v>0</v>
      </c>
    </row>
    <row r="15" spans="1:13" ht="25.5" customHeight="1">
      <c r="A15" s="70" t="s">
        <v>115</v>
      </c>
      <c r="B15" s="71">
        <v>80</v>
      </c>
      <c r="C15" s="251">
        <f>(F14*80)/100</f>
        <v>0</v>
      </c>
      <c r="D15" s="252"/>
      <c r="E15" s="252"/>
      <c r="F15" s="253"/>
    </row>
    <row r="16" spans="1:13" ht="25.5" customHeight="1">
      <c r="A16" s="72" t="s">
        <v>116</v>
      </c>
      <c r="B16" s="246">
        <f>C15</f>
        <v>0</v>
      </c>
      <c r="C16" s="247"/>
      <c r="D16" s="247"/>
      <c r="E16" s="247"/>
      <c r="F16" s="248"/>
    </row>
    <row r="28" spans="1:8" s="60" customFormat="1" ht="30.2" customHeight="1">
      <c r="A28" s="240" t="s">
        <v>104</v>
      </c>
      <c r="B28" s="240"/>
      <c r="C28" s="240"/>
      <c r="D28" s="240"/>
      <c r="E28" s="240"/>
      <c r="F28" s="240"/>
      <c r="G28" s="240"/>
      <c r="H28" s="240"/>
    </row>
    <row r="29" spans="1:8">
      <c r="A29" s="242"/>
      <c r="B29" s="241"/>
      <c r="C29" s="241"/>
      <c r="D29" s="241"/>
      <c r="E29" s="241"/>
      <c r="F29" s="241"/>
      <c r="G29" s="241"/>
      <c r="H29" s="241"/>
    </row>
    <row r="30" spans="1:8">
      <c r="A30" s="242"/>
      <c r="B30" s="241"/>
      <c r="C30" s="241"/>
      <c r="D30" s="241"/>
      <c r="E30" s="241"/>
      <c r="F30" s="241"/>
      <c r="G30" s="241"/>
      <c r="H30" s="241"/>
    </row>
    <row r="31" spans="1:8">
      <c r="A31" s="242"/>
      <c r="B31" s="241"/>
      <c r="C31" s="241"/>
      <c r="D31" s="241"/>
      <c r="E31" s="241"/>
      <c r="F31" s="241"/>
      <c r="G31" s="241"/>
      <c r="H31" s="241"/>
    </row>
    <row r="32" spans="1:8">
      <c r="A32" s="242"/>
      <c r="B32" s="241"/>
      <c r="C32" s="241"/>
      <c r="D32" s="241"/>
      <c r="E32" s="241"/>
      <c r="F32" s="241"/>
      <c r="G32" s="241"/>
      <c r="H32" s="241"/>
    </row>
    <row r="45" spans="1:8">
      <c r="A45" s="243" t="s">
        <v>105</v>
      </c>
      <c r="B45" s="244"/>
      <c r="C45" s="244"/>
      <c r="D45" s="244"/>
      <c r="E45" s="244"/>
      <c r="F45" s="245"/>
      <c r="G45" s="74"/>
      <c r="H45" s="74"/>
    </row>
    <row r="46" spans="1:8" ht="44.45" customHeight="1">
      <c r="A46" s="235" t="s">
        <v>117</v>
      </c>
      <c r="B46" s="234"/>
      <c r="C46" s="234"/>
      <c r="D46" s="234"/>
      <c r="E46" s="234"/>
      <c r="F46" s="236"/>
    </row>
    <row r="47" spans="1:8" ht="27.75" customHeight="1">
      <c r="A47" s="235" t="s">
        <v>118</v>
      </c>
      <c r="B47" s="234"/>
      <c r="C47" s="234"/>
      <c r="D47" s="234"/>
      <c r="E47" s="234"/>
      <c r="F47" s="236"/>
    </row>
    <row r="48" spans="1:8" ht="26.45" customHeight="1">
      <c r="A48" s="237" t="s">
        <v>119</v>
      </c>
      <c r="B48" s="238"/>
      <c r="C48" s="238"/>
      <c r="D48" s="238"/>
      <c r="E48" s="238"/>
      <c r="F48" s="239"/>
    </row>
  </sheetData>
  <mergeCells count="21">
    <mergeCell ref="B16:F16"/>
    <mergeCell ref="A1:F1"/>
    <mergeCell ref="B2:D2"/>
    <mergeCell ref="B3:D3"/>
    <mergeCell ref="C15:F15"/>
    <mergeCell ref="D5:E5"/>
    <mergeCell ref="D6:E6"/>
    <mergeCell ref="D9:E9"/>
    <mergeCell ref="A46:F46"/>
    <mergeCell ref="A47:F47"/>
    <mergeCell ref="A48:F48"/>
    <mergeCell ref="A28:H28"/>
    <mergeCell ref="F29:F32"/>
    <mergeCell ref="G29:G32"/>
    <mergeCell ref="H29:H32"/>
    <mergeCell ref="A29:A32"/>
    <mergeCell ref="B29:B32"/>
    <mergeCell ref="C29:C32"/>
    <mergeCell ref="D29:D32"/>
    <mergeCell ref="E29:E32"/>
    <mergeCell ref="A45:F45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3"/>
  <sheetViews>
    <sheetView topLeftCell="A11" workbookViewId="0">
      <selection activeCell="A11" sqref="A1:XFD1048576"/>
    </sheetView>
  </sheetViews>
  <sheetFormatPr defaultRowHeight="14.25"/>
  <sheetData>
    <row r="33" spans="1:1">
      <c r="A33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ตอนที่ 1</vt:lpstr>
      <vt:lpstr>ตอนที่ 2</vt:lpstr>
      <vt:lpstr>ตอนที่ 3 ข้อมูลปฏิบัติงาน (2)</vt:lpstr>
      <vt:lpstr>ตอน 4 com5คนประธาน+กรรมการ</vt:lpstr>
      <vt:lpstr>ตอน4com4คนประธาน+กรรมการ</vt:lpstr>
      <vt:lpstr>ตอน4com3 คนประธาน+กรรมการ</vt:lpstr>
      <vt:lpstr>ตอน4สำหรับผู้รับการประเมิน</vt:lpstr>
      <vt:lpstr>ตอนที่ 5 ประเมินTORบริหาร</vt:lpstr>
      <vt:lpstr>Sheet17</vt:lpstr>
      <vt:lpstr>Sheet18</vt:lpstr>
      <vt:lpstr>Sheet19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Piggy</dc:creator>
  <cp:lastModifiedBy>Lenovo</cp:lastModifiedBy>
  <cp:lastPrinted>2021-06-18T04:01:22Z</cp:lastPrinted>
  <dcterms:created xsi:type="dcterms:W3CDTF">2019-09-14T14:14:03Z</dcterms:created>
  <dcterms:modified xsi:type="dcterms:W3CDTF">2021-08-25T06:41:17Z</dcterms:modified>
</cp:coreProperties>
</file>